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85" tabRatio="975" firstSheet="2" activeTab="3"/>
  </bookViews>
  <sheets>
    <sheet name="анализ ясли" sheetId="1" state="hidden" r:id="rId1"/>
    <sheet name="анализ сад" sheetId="2" state="hidden" r:id="rId2"/>
    <sheet name="сад" sheetId="3" r:id="rId3"/>
    <sheet name="ясли " sheetId="4" r:id="rId4"/>
    <sheet name="1 блюда" sheetId="5" state="hidden" r:id="rId5"/>
    <sheet name="НАПИТКИ" sheetId="6" state="hidden" r:id="rId6"/>
    <sheet name="САЛАТЫ" sheetId="7" state="hidden" r:id="rId7"/>
    <sheet name="ЗАКУСКИ" sheetId="8" state="hidden" r:id="rId8"/>
    <sheet name="ГАРНИРЫ" sheetId="9" state="hidden" r:id="rId9"/>
    <sheet name="КРУП" sheetId="10" state="hidden" r:id="rId10"/>
    <sheet name="МАКАРОН" sheetId="11" state="hidden" r:id="rId11"/>
    <sheet name="МЯСА" sheetId="12" state="hidden" r:id="rId12"/>
    <sheet name="ПТИЦЫ" sheetId="13" state="hidden" r:id="rId13"/>
    <sheet name="РЫБЫ" sheetId="14" state="hidden" r:id="rId14"/>
    <sheet name="МУЧНЫЕ" sheetId="15" state="hidden" r:id="rId15"/>
    <sheet name="ТВОРОГА" sheetId="16" state="hidden" r:id="rId16"/>
    <sheet name="ОВОЩЕЙ И КАРТОФЕЛЯ" sheetId="17" state="hidden" r:id="rId17"/>
    <sheet name="ЯИЦО" sheetId="18" state="hidden" r:id="rId18"/>
    <sheet name="СОУСЫ" sheetId="19" state="hidden" r:id="rId19"/>
  </sheets>
  <definedNames>
    <definedName name="_xlnm.Print_Area" localSheetId="2">'сад'!$A$1:$L$309</definedName>
    <definedName name="_xlnm.Print_Area" localSheetId="3">'ясли '!$A$1:$L$304</definedName>
  </definedNames>
  <calcPr fullCalcOnLoad="1" refMode="R1C1"/>
</workbook>
</file>

<file path=xl/sharedStrings.xml><?xml version="1.0" encoding="utf-8"?>
<sst xmlns="http://schemas.openxmlformats.org/spreadsheetml/2006/main" count="8174" uniqueCount="2403">
  <si>
    <t>Прием пищи</t>
  </si>
  <si>
    <t>Наименование блюда</t>
  </si>
  <si>
    <t>Выход блюда</t>
  </si>
  <si>
    <t>Пищевые вещества (г)</t>
  </si>
  <si>
    <t>Энерг. цен. (ккал)</t>
  </si>
  <si>
    <t>Макро- и микроэл.</t>
  </si>
  <si>
    <t>Вит. "С", мг</t>
  </si>
  <si>
    <t>№ ТТК и наименование сборника рецептур</t>
  </si>
  <si>
    <t>белки</t>
  </si>
  <si>
    <t>жиры</t>
  </si>
  <si>
    <t>углев.</t>
  </si>
  <si>
    <t>Ca</t>
  </si>
  <si>
    <t>Mg</t>
  </si>
  <si>
    <t>Fe</t>
  </si>
  <si>
    <t xml:space="preserve">                                                  День1                         </t>
  </si>
  <si>
    <t>Завтрак:</t>
  </si>
  <si>
    <t>Повидло порционно</t>
  </si>
  <si>
    <t>ГОСТ</t>
  </si>
  <si>
    <t>94 дош.пит. 2012 г.</t>
  </si>
  <si>
    <t>Кофейный напиток с молоком</t>
  </si>
  <si>
    <t>395 дош.пит. 2012 г.</t>
  </si>
  <si>
    <t xml:space="preserve">Батон </t>
  </si>
  <si>
    <t>ГОСТ 27844-88</t>
  </si>
  <si>
    <t>Сок  яблочный</t>
  </si>
  <si>
    <t>399 дош.пит. 2012 г.</t>
  </si>
  <si>
    <t>Обед:</t>
  </si>
  <si>
    <t>Томаты в собст. соку</t>
  </si>
  <si>
    <t>101 Сбор. Рец. 2004г</t>
  </si>
  <si>
    <t>Щи из свежей капусты с картофелем</t>
  </si>
  <si>
    <t>67 дош.пит. 2012</t>
  </si>
  <si>
    <t>182 Диет. пит. 2002</t>
  </si>
  <si>
    <t>Кисель из брусники</t>
  </si>
  <si>
    <t>378 дош.пит. 2012 г.</t>
  </si>
  <si>
    <t>Хлеб пшеничный</t>
  </si>
  <si>
    <t>ГОСТ 58233-2018</t>
  </si>
  <si>
    <t>Хлеб ржано-пшеничный</t>
  </si>
  <si>
    <t>ГОСТ 26983-15</t>
  </si>
  <si>
    <t>Уплот полдник:</t>
  </si>
  <si>
    <t>255 дош.пит. 2012г</t>
  </si>
  <si>
    <t>Пюре картофельное</t>
  </si>
  <si>
    <t>321 дош.пит. 2012</t>
  </si>
  <si>
    <t>Чай с сахаром 200\10</t>
  </si>
  <si>
    <t>392 дош.пит. 2012 г.</t>
  </si>
  <si>
    <t>Печенье</t>
  </si>
  <si>
    <t xml:space="preserve">                                                  День 2                        </t>
  </si>
  <si>
    <t>Бутерброды с маслом</t>
  </si>
  <si>
    <t>1  дош. пит.2012г</t>
  </si>
  <si>
    <t>185 дош.пит 2012г</t>
  </si>
  <si>
    <t>Чай с  молоком</t>
  </si>
  <si>
    <t>394 дош.пит. 2012 г.</t>
  </si>
  <si>
    <t>2 завтрак:</t>
  </si>
  <si>
    <t>Груши свежие</t>
  </si>
  <si>
    <t>368 дош. пит. 2012г</t>
  </si>
  <si>
    <t>Обед</t>
  </si>
  <si>
    <t>Салат из белокочанной капусты с морковью</t>
  </si>
  <si>
    <t>20   дош.пит. 2012 г.</t>
  </si>
  <si>
    <t>Борщ украинский</t>
  </si>
  <si>
    <t>278 сбор.рец. 1998г</t>
  </si>
  <si>
    <t>Филе птицы, тушеное в соусе с овощами</t>
  </si>
  <si>
    <t>302 дош.пит. 2012г</t>
  </si>
  <si>
    <t>Компот из сушеных фруктов</t>
  </si>
  <si>
    <t>376 дош.пит. 2012 г.</t>
  </si>
  <si>
    <t>Салат  из моркови и яблок</t>
  </si>
  <si>
    <t>40 дош.пит. 2012</t>
  </si>
  <si>
    <t>Запеканка   из творога с манной крупой</t>
  </si>
  <si>
    <t>237 дош.пит. 2012</t>
  </si>
  <si>
    <t>Молоко сгущенное</t>
  </si>
  <si>
    <t>Ряженка</t>
  </si>
  <si>
    <t>401 дош.пит. 2012 г.</t>
  </si>
  <si>
    <t xml:space="preserve">                                                  День 3                       </t>
  </si>
  <si>
    <t>Сыр российский</t>
  </si>
  <si>
    <t>7  дош. пит.2012г</t>
  </si>
  <si>
    <t>Яблоки свежие</t>
  </si>
  <si>
    <t>Салат из свеклы с черносливом</t>
  </si>
  <si>
    <t>28 дош.пит. 2012</t>
  </si>
  <si>
    <t>Рассольник  домашний</t>
  </si>
  <si>
    <t>75 дош.пит. 2012</t>
  </si>
  <si>
    <t>Гуляш из отварного мяса</t>
  </si>
  <si>
    <t>277 дош.пит. 2012</t>
  </si>
  <si>
    <t>Макаронные изделия отварные</t>
  </si>
  <si>
    <t>317 дош.пит. 2012</t>
  </si>
  <si>
    <t xml:space="preserve">Компот из яблок </t>
  </si>
  <si>
    <t>372 дош.пит. 2012 г.</t>
  </si>
  <si>
    <t>Рыба горбуша, запеченная в омлете</t>
  </si>
  <si>
    <t>249 дош.пит. 2012г</t>
  </si>
  <si>
    <t xml:space="preserve">Чай с  лимоном </t>
  </si>
  <si>
    <t>393 дош.пит. 2012 г.</t>
  </si>
  <si>
    <t>Вафли</t>
  </si>
  <si>
    <t xml:space="preserve">                                                  День 4                         </t>
  </si>
  <si>
    <t>168 дош.пит 2012г</t>
  </si>
  <si>
    <t>Какао  с молоком</t>
  </si>
  <si>
    <t>397 дош.пит. 2012 г.</t>
  </si>
  <si>
    <t>Джем</t>
  </si>
  <si>
    <t>Салат из моркови с чесноком</t>
  </si>
  <si>
    <t>132 пит.ребенка 1994</t>
  </si>
  <si>
    <t>Суп - лапша домашняя</t>
  </si>
  <si>
    <t>86 дош.пит. 2012 г.</t>
  </si>
  <si>
    <t>Цыпленок отварной для первых блюд</t>
  </si>
  <si>
    <t>300  дош.пит. 2012 г.</t>
  </si>
  <si>
    <t>Суфле из филе птицы</t>
  </si>
  <si>
    <t>310 дош.пит. 2012г</t>
  </si>
  <si>
    <t>Пюре из свеклы (1-й вариант)</t>
  </si>
  <si>
    <t>324 дош.пит. 2012</t>
  </si>
  <si>
    <t>Напиток брусничный</t>
  </si>
  <si>
    <t>647 Сбор. Рец.1996 г.</t>
  </si>
  <si>
    <t>Пудинг  из творога с рисом</t>
  </si>
  <si>
    <t>236 дош.пит. 2012</t>
  </si>
  <si>
    <t>Йогурт</t>
  </si>
  <si>
    <t>Молоко кипяченое</t>
  </si>
  <si>
    <t>400 дош.пит. 2012 г.</t>
  </si>
  <si>
    <t xml:space="preserve">                                                  День 5                        </t>
  </si>
  <si>
    <t>Каша жидкая молочная манная с сахаром, маслом 200/3/5</t>
  </si>
  <si>
    <t>Салат из горошка зеленого консервированного</t>
  </si>
  <si>
    <t>134/2 Дружинина 1994</t>
  </si>
  <si>
    <t>Суп картофельный фрикадельками из горбуши</t>
  </si>
  <si>
    <t>84 дош.пит. 2012 г.</t>
  </si>
  <si>
    <t>Котлеты, биточки, шницели рубленые из свинины</t>
  </si>
  <si>
    <t>282 дош.пит. 2012</t>
  </si>
  <si>
    <t>Картофель отварной</t>
  </si>
  <si>
    <t>318 дош.пит. 2012</t>
  </si>
  <si>
    <t>Напиток из шиповника</t>
  </si>
  <si>
    <t>398 дош.пит. 2012 г.</t>
  </si>
  <si>
    <t>Голубцы ленивые</t>
  </si>
  <si>
    <t>298 дош.пит. 2012</t>
  </si>
  <si>
    <t>Соус  сметанный</t>
  </si>
  <si>
    <t>354 дош.пит.2012г</t>
  </si>
  <si>
    <t>Рогалик с повидлом</t>
  </si>
  <si>
    <t>191 дош.пит. 2012г</t>
  </si>
  <si>
    <t xml:space="preserve">                                                  День  6                     </t>
  </si>
  <si>
    <t>Суп молочный  с макаронными изделиями</t>
  </si>
  <si>
    <t>93 дош.пит. 2012 г.</t>
  </si>
  <si>
    <t>Паста сырная (сыр российский)</t>
  </si>
  <si>
    <t>882 сбор.рец 1998г</t>
  </si>
  <si>
    <t>Икра морковная</t>
  </si>
  <si>
    <t>54   дош.пит. 2012 г.</t>
  </si>
  <si>
    <t>Суп овощной</t>
  </si>
  <si>
    <t>53 Дружинина 2004г</t>
  </si>
  <si>
    <t xml:space="preserve">Биточки паровые </t>
  </si>
  <si>
    <t>289 дош.пит. 2012</t>
  </si>
  <si>
    <t>Каша вязкая пшенная</t>
  </si>
  <si>
    <t>314 дош.пит 2012г</t>
  </si>
  <si>
    <t>Рулет из горбуши</t>
  </si>
  <si>
    <t>266 дош.пит.2012</t>
  </si>
  <si>
    <t>Блинчики с вареньем</t>
  </si>
  <si>
    <t>447 дош.пит. 2012г</t>
  </si>
  <si>
    <t xml:space="preserve">                                                  День 7                 </t>
  </si>
  <si>
    <t>Икра свекольная</t>
  </si>
  <si>
    <t>134/1 Дружинина 1994</t>
  </si>
  <si>
    <t>Суп картофельный  с горохом</t>
  </si>
  <si>
    <t>81 дош.пит. 2012</t>
  </si>
  <si>
    <t>286 дош.пит. 2012</t>
  </si>
  <si>
    <t>543 сбор.рец. 1973г</t>
  </si>
  <si>
    <t xml:space="preserve">                                                  День 8                  </t>
  </si>
  <si>
    <t>Суп молочный  с пшеном</t>
  </si>
  <si>
    <t>Кофейный напиток с молоком сгущенным</t>
  </si>
  <si>
    <t>396 дош.пит. 2012 г.</t>
  </si>
  <si>
    <t>Суп картофельны фрикадельками из говядины 200/20</t>
  </si>
  <si>
    <t>83 дош.пит. 2012</t>
  </si>
  <si>
    <t>Биточки рубленные из филе птицы паровые</t>
  </si>
  <si>
    <t>306 дош.пит. 2012г</t>
  </si>
  <si>
    <t>Капуста тушеная</t>
  </si>
  <si>
    <t>336 дош.пит. 2012г</t>
  </si>
  <si>
    <t>Компот из груш</t>
  </si>
  <si>
    <t>Икра кабачковая</t>
  </si>
  <si>
    <t>Рыба, запеченная с овощами (минтай)</t>
  </si>
  <si>
    <t>267дош.пит. 2012г</t>
  </si>
  <si>
    <t xml:space="preserve">                                                  День 9                   </t>
  </si>
  <si>
    <t>Омлет натуральный</t>
  </si>
  <si>
    <t>215 дош.пит. 2012г</t>
  </si>
  <si>
    <t>Салат из свеклы</t>
  </si>
  <si>
    <t>33 дош.пит. 2012</t>
  </si>
  <si>
    <t>Борщ с фасолью и картофелем</t>
  </si>
  <si>
    <t>63 дош.пит. 2012</t>
  </si>
  <si>
    <t>Овощи по-карпатски с рисом</t>
  </si>
  <si>
    <t>14.18 Сбор.рец.нац.бл.</t>
  </si>
  <si>
    <t>Конфета мармеладная</t>
  </si>
  <si>
    <t xml:space="preserve">                                                  День 10                          </t>
  </si>
  <si>
    <t>Салат из  овощей</t>
  </si>
  <si>
    <t>43 сб..техн.ном.2012</t>
  </si>
  <si>
    <t>Суп-пюре из картофеля</t>
  </si>
  <si>
    <t>99  дош.пит. 2012 г.</t>
  </si>
  <si>
    <t>Запеканка из печени с рисом</t>
  </si>
  <si>
    <t>294 дош.пит. 2012</t>
  </si>
  <si>
    <t>Сметана</t>
  </si>
  <si>
    <t>Салат из картофеля с солеными огурцами</t>
  </si>
  <si>
    <t>22   дош.пит. 2012 г.</t>
  </si>
  <si>
    <t>Рыба "Аппетитная" (минтай)</t>
  </si>
  <si>
    <t>321 сбо.рец 1996</t>
  </si>
  <si>
    <t xml:space="preserve"> </t>
  </si>
  <si>
    <t>Чай с сахаром 150/7</t>
  </si>
  <si>
    <t>Салат из белокочанной капусты  с морковью</t>
  </si>
  <si>
    <t>Каша жидкая молочная манная с сахаром, маслом 150/3/5</t>
  </si>
  <si>
    <t>Суп картофельны фрикадельками из говядины 150/12</t>
  </si>
  <si>
    <t>Выход</t>
  </si>
  <si>
    <t>Пищевые вещества</t>
  </si>
  <si>
    <t>Макро- и микроэлементы</t>
  </si>
  <si>
    <t>Витамин "С", мг</t>
  </si>
  <si>
    <t>Примечание</t>
  </si>
  <si>
    <t>белки,      г</t>
  </si>
  <si>
    <t>жиры,      г</t>
  </si>
  <si>
    <t>углев.      г</t>
  </si>
  <si>
    <t>энерг.ценность, ккал</t>
  </si>
  <si>
    <t xml:space="preserve"> № 46</t>
  </si>
  <si>
    <t>Борщ</t>
  </si>
  <si>
    <t>56 дош.пит. 2012</t>
  </si>
  <si>
    <t>Борщ с капустой и картофелем</t>
  </si>
  <si>
    <t>57 дош.пит. 2012</t>
  </si>
  <si>
    <t xml:space="preserve"> № 47</t>
  </si>
  <si>
    <t xml:space="preserve"> Борщ с  картофелем</t>
  </si>
  <si>
    <t>58 дош.пит. 2012</t>
  </si>
  <si>
    <t xml:space="preserve"> № 48</t>
  </si>
  <si>
    <t>Борщ вегатарианский протертый</t>
  </si>
  <si>
    <t>60 дош.пит. 2012</t>
  </si>
  <si>
    <t xml:space="preserve"> № 49</t>
  </si>
  <si>
    <t>Борщ с мясом</t>
  </si>
  <si>
    <t>200/20</t>
  </si>
  <si>
    <t>62 дош.пит. 2012</t>
  </si>
  <si>
    <t>150/15</t>
  </si>
  <si>
    <t xml:space="preserve"> №  50</t>
  </si>
  <si>
    <t>Щи из свежей капусты</t>
  </si>
  <si>
    <t>66 дош.пит. 2012</t>
  </si>
  <si>
    <t xml:space="preserve"> №  51</t>
  </si>
  <si>
    <t>Щи из квашеной капусты</t>
  </si>
  <si>
    <t>70 дош.пит. 2012</t>
  </si>
  <si>
    <t>№52</t>
  </si>
  <si>
    <t>Щи из квашеной  капусты с картофелем</t>
  </si>
  <si>
    <t>71 дош.пит. 2012</t>
  </si>
  <si>
    <t>Щи по- уральски (с  пшеном)</t>
  </si>
  <si>
    <t>72 дош.пит. 2012</t>
  </si>
  <si>
    <t>С пшеном</t>
  </si>
  <si>
    <t>№ 53</t>
  </si>
  <si>
    <t>Щи по- уральски (с перловой крупой)</t>
  </si>
  <si>
    <t>С перловой крупой</t>
  </si>
  <si>
    <t>№ 54</t>
  </si>
  <si>
    <t>Щи по- уральски (с рисовой крупой)</t>
  </si>
  <si>
    <t>С рисовой крупой</t>
  </si>
  <si>
    <t>№ 55</t>
  </si>
  <si>
    <t>Рассольник  ленинградский(с перловой крупой)</t>
  </si>
  <si>
    <t>76 дош.пит. 2012</t>
  </si>
  <si>
    <t>№ 56</t>
  </si>
  <si>
    <t>Рассольник  ленинградский(с рисовой крупой)</t>
  </si>
  <si>
    <t>Суп картофельный</t>
  </si>
  <si>
    <t>77 дош.пит. 2012</t>
  </si>
  <si>
    <t>Суп картофельный протертый с гренками</t>
  </si>
  <si>
    <t>79 дош.пит. 2012</t>
  </si>
  <si>
    <t>Суп картофельный  с перловой крупой</t>
  </si>
  <si>
    <t>80 дош.пит. 2012</t>
  </si>
  <si>
    <t>Суп картофельный  с рисовой крупой</t>
  </si>
  <si>
    <t>№ 57</t>
  </si>
  <si>
    <t>Суп картофельный  с пшеничной крупой</t>
  </si>
  <si>
    <t>С пшеничной крупой</t>
  </si>
  <si>
    <t xml:space="preserve"> № 58</t>
  </si>
  <si>
    <t>Суп картофельный  с овсяными  хлопьями</t>
  </si>
  <si>
    <t>С овсяными  хлопьями</t>
  </si>
  <si>
    <t>Суп картофельный  с пшенной крупой</t>
  </si>
  <si>
    <t>С пшенной крупой</t>
  </si>
  <si>
    <t>Суп картофельный  с фасолью</t>
  </si>
  <si>
    <t>С фасолью</t>
  </si>
  <si>
    <t xml:space="preserve"> № 59</t>
  </si>
  <si>
    <t>С горохом лущеным</t>
  </si>
  <si>
    <t>Суп картофельный  с макаронными изделиями</t>
  </si>
  <si>
    <t>82 дош.пит. 2012</t>
  </si>
  <si>
    <t>С макаронными изделиями</t>
  </si>
  <si>
    <t>№ 60</t>
  </si>
  <si>
    <t>Суп картофельный  с вермишелью</t>
  </si>
  <si>
    <t>С вермишелью</t>
  </si>
  <si>
    <t>№ 61</t>
  </si>
  <si>
    <t>Суп картофельный  с лапшой домашней</t>
  </si>
  <si>
    <t>С лапшой домашней</t>
  </si>
  <si>
    <t>Фрикадельки из говядины</t>
  </si>
  <si>
    <t>Суп картофельны фрикадельками из свинины</t>
  </si>
  <si>
    <t>Фрикадельки из свинины</t>
  </si>
  <si>
    <t>Суп картофельный  с  клецками</t>
  </si>
  <si>
    <t>85 дош.пит. 2012 г.</t>
  </si>
  <si>
    <t>Суп молочный овсяный протертый</t>
  </si>
  <si>
    <t>89 дош.пит. 2012 г.</t>
  </si>
  <si>
    <t>Суп молочный рисовый протертый</t>
  </si>
  <si>
    <t>90 дош.пит. 2012 г.</t>
  </si>
  <si>
    <t>Суп молочный  с лапшой домашней №118</t>
  </si>
  <si>
    <t>С лапшой домашней №118</t>
  </si>
  <si>
    <t>№ 62</t>
  </si>
  <si>
    <t>Суп молочный  с вермишелью</t>
  </si>
  <si>
    <t>С  вермишелью</t>
  </si>
  <si>
    <t xml:space="preserve"> № 63</t>
  </si>
  <si>
    <t>С  гречневой крупой</t>
  </si>
  <si>
    <t>С  пшеном</t>
  </si>
  <si>
    <t>№ 64</t>
  </si>
  <si>
    <t>Суп - пюре из  зеленого горошка</t>
  </si>
  <si>
    <t>101 дош.пит. 2012 г.</t>
  </si>
  <si>
    <t>Суп - пюре из  птицы</t>
  </si>
  <si>
    <t>104 дош.пит. 2012 г.</t>
  </si>
  <si>
    <t>Суп - пюре из мяса</t>
  </si>
  <si>
    <t>105 дош.пит. 2012 г.</t>
  </si>
  <si>
    <t>№ 65</t>
  </si>
  <si>
    <t>Гренки из пшеничного хлеба</t>
  </si>
  <si>
    <t>115 дош.пит. 2012 г.</t>
  </si>
  <si>
    <t>Фрикадельки мясные из говядины</t>
  </si>
  <si>
    <t>121 дош.пит. 2012 г.</t>
  </si>
  <si>
    <t>№ 66</t>
  </si>
  <si>
    <t>Фрикадельки мясные из свинины</t>
  </si>
  <si>
    <t>92 дош.пит.2012</t>
  </si>
  <si>
    <t>№ 68</t>
  </si>
  <si>
    <t>Суп молочный слизистый с овсяной  крупой</t>
  </si>
  <si>
    <t>91 дош.пит.2012</t>
  </si>
  <si>
    <t>С овсяной крупой</t>
  </si>
  <si>
    <t>№ 69</t>
  </si>
  <si>
    <t>Суп молочный слизистый с рисовой крупой</t>
  </si>
  <si>
    <t>90 дош.пит.2012</t>
  </si>
  <si>
    <t>№ 70</t>
  </si>
  <si>
    <t>Суп картофельный фрикадельками из минтая</t>
  </si>
  <si>
    <t>Фрикадельки рыбные с горбушей</t>
  </si>
  <si>
    <t>124 дош.пит. 2012 г.</t>
  </si>
  <si>
    <t>Фрикадельки рыбные с минтаем</t>
  </si>
  <si>
    <t>№ 71</t>
  </si>
  <si>
    <t>Суп молочный  с овощами</t>
  </si>
  <si>
    <t>97 дош.пит. 2012 г.</t>
  </si>
  <si>
    <t>Суп картофельный с  горбушей</t>
  </si>
  <si>
    <t>200/30</t>
  </si>
  <si>
    <t>13 сбор.рец. 1996г</t>
  </si>
  <si>
    <t>С  горбушой</t>
  </si>
  <si>
    <t>150/25</t>
  </si>
  <si>
    <t>Суп картофельный с минтаем</t>
  </si>
  <si>
    <t>С минтаем</t>
  </si>
  <si>
    <t>279 сбор.рец. 1998г</t>
  </si>
  <si>
    <t>Суп овощной с цыпленком и сметаной</t>
  </si>
  <si>
    <t>278 Сб.рец.нар.России</t>
  </si>
  <si>
    <t>Борщ полтавский с галушками, цыпленок</t>
  </si>
  <si>
    <t>200/15</t>
  </si>
  <si>
    <t>478 Сб.рец.ближ.заруб.</t>
  </si>
  <si>
    <t>150/10</t>
  </si>
  <si>
    <t>Борщ полтавский с галушками, филе</t>
  </si>
  <si>
    <t>№ 73</t>
  </si>
  <si>
    <t>цыпленок-бройлерный</t>
  </si>
  <si>
    <t>Филе птицы</t>
  </si>
  <si>
    <t>№ 74</t>
  </si>
  <si>
    <t>филе птицы</t>
  </si>
  <si>
    <t>Мясо говядины отварное для первых блюд</t>
  </si>
  <si>
    <t>273  дош.пит. 2012 г.</t>
  </si>
  <si>
    <t xml:space="preserve"> № 75</t>
  </si>
  <si>
    <t>Свекольник со сметаной 200/7</t>
  </si>
  <si>
    <t>91 сбор.тех.нор2001г</t>
  </si>
  <si>
    <t>№ 76</t>
  </si>
  <si>
    <t>Свекольник со сметаной 150/5</t>
  </si>
  <si>
    <t>Рассольник</t>
  </si>
  <si>
    <t>73  дош.пит. 2012 г.</t>
  </si>
  <si>
    <t xml:space="preserve"> № 77</t>
  </si>
  <si>
    <t>Суп молочный с тыквой и крупой манной</t>
  </si>
  <si>
    <t>95  дош.пит. 2012 г.</t>
  </si>
  <si>
    <t>Суп молочный с тыквой и крупой пшенной</t>
  </si>
  <si>
    <t>№ 78</t>
  </si>
  <si>
    <t>Суп-пюре из сборных овощей с мясом</t>
  </si>
  <si>
    <t>200/13</t>
  </si>
  <si>
    <t>54 пит.дет.в.саду 1961</t>
  </si>
  <si>
    <t>№ 79</t>
  </si>
  <si>
    <t>Суп по-домашнему, цыпленок</t>
  </si>
  <si>
    <t>421 сбор.рец 1998</t>
  </si>
  <si>
    <t>Суп по-домашнему, филе</t>
  </si>
  <si>
    <t xml:space="preserve">Суп по-домашнему, филе </t>
  </si>
  <si>
    <t>Суп крестьянский</t>
  </si>
  <si>
    <t>140 Дружинина 1994</t>
  </si>
  <si>
    <t>№ 342</t>
  </si>
  <si>
    <t>Суп-пюре гороховый с гренками</t>
  </si>
  <si>
    <t>423 Дружинина 1994</t>
  </si>
  <si>
    <t>Суп-пюре из риса с картофелем и морковью</t>
  </si>
  <si>
    <t>200/4</t>
  </si>
  <si>
    <t>424 Сбор.по диетолог.</t>
  </si>
  <si>
    <t>№ 343</t>
  </si>
  <si>
    <t>150/3</t>
  </si>
  <si>
    <t>Щи с яблоками</t>
  </si>
  <si>
    <t>433 Дружинина 1994</t>
  </si>
  <si>
    <t>№ 344</t>
  </si>
  <si>
    <t>Суп из филе птицы с рисом</t>
  </si>
  <si>
    <t>434 молдав.кухня</t>
  </si>
  <si>
    <t>Суп с  домашней лапшой и цыпленком</t>
  </si>
  <si>
    <t xml:space="preserve"> № 234</t>
  </si>
  <si>
    <t xml:space="preserve">Яблоки </t>
  </si>
  <si>
    <t>Груши</t>
  </si>
  <si>
    <t xml:space="preserve"> № 235</t>
  </si>
  <si>
    <t>Компот из апельсинов</t>
  </si>
  <si>
    <t>374 дош.пит. 2012 г.</t>
  </si>
  <si>
    <t>Апельсины</t>
  </si>
  <si>
    <t>Компот из  мандарин</t>
  </si>
  <si>
    <t>Мандарины</t>
  </si>
  <si>
    <t>№ 236</t>
  </si>
  <si>
    <t>№ 237</t>
  </si>
  <si>
    <t>Кисель из клюквы</t>
  </si>
  <si>
    <t>Клюква</t>
  </si>
  <si>
    <t>Брусника</t>
  </si>
  <si>
    <t>Кисель из черники</t>
  </si>
  <si>
    <t>Черника</t>
  </si>
  <si>
    <t xml:space="preserve"> № 238</t>
  </si>
  <si>
    <t>Кисель из яблок сушеных</t>
  </si>
  <si>
    <t>379 дош.пит. 2012 г.</t>
  </si>
  <si>
    <t>Яблоки сушеные</t>
  </si>
  <si>
    <t xml:space="preserve"> № 239</t>
  </si>
  <si>
    <t>Кисель из кураги</t>
  </si>
  <si>
    <t>380 дош.пит. 2012 г.</t>
  </si>
  <si>
    <t>Курага</t>
  </si>
  <si>
    <t>№ 240</t>
  </si>
  <si>
    <t>Кисель из плодов шиповника (витаминный)</t>
  </si>
  <si>
    <t>381 дош.пит. 2012 г.</t>
  </si>
  <si>
    <t>Плоды шиповника</t>
  </si>
  <si>
    <t>№ 241</t>
  </si>
  <si>
    <t>382 дош.пит. 2012 г.</t>
  </si>
  <si>
    <t>№ 242</t>
  </si>
  <si>
    <t>Кисель из повидла</t>
  </si>
  <si>
    <t>383 дош.пит. 2012 г.</t>
  </si>
  <si>
    <t>Повидло</t>
  </si>
  <si>
    <t>Кисель из джема</t>
  </si>
  <si>
    <t>Кисель из варенья</t>
  </si>
  <si>
    <t>Варенье</t>
  </si>
  <si>
    <t xml:space="preserve"> № 243</t>
  </si>
  <si>
    <t>Кисель молочный</t>
  </si>
  <si>
    <t>384 дош.пит. 2012 г.</t>
  </si>
  <si>
    <t xml:space="preserve"> № 244</t>
  </si>
  <si>
    <t>Чай - заварка</t>
  </si>
  <si>
    <t>391 дош.пит. 2012 г.</t>
  </si>
  <si>
    <t>№ 245</t>
  </si>
  <si>
    <t>С   сахаром</t>
  </si>
  <si>
    <t>Чай с сахаром</t>
  </si>
  <si>
    <t>Чай с вареньем</t>
  </si>
  <si>
    <t>200\15</t>
  </si>
  <si>
    <t>С   вареньем</t>
  </si>
  <si>
    <t>180\15</t>
  </si>
  <si>
    <t>150\10</t>
  </si>
  <si>
    <t>Чай с  джемом</t>
  </si>
  <si>
    <t>С   джемом</t>
  </si>
  <si>
    <t>№ 246</t>
  </si>
  <si>
    <t>С   лимоном</t>
  </si>
  <si>
    <t>Чай с  лимоном</t>
  </si>
  <si>
    <t>№ 247</t>
  </si>
  <si>
    <t>С   молоком</t>
  </si>
  <si>
    <t>№ 248</t>
  </si>
  <si>
    <t>№ 249</t>
  </si>
  <si>
    <t>С   молоком  сгущенным</t>
  </si>
  <si>
    <t xml:space="preserve"> № 250</t>
  </si>
  <si>
    <t>Какао с молоком</t>
  </si>
  <si>
    <t>№ 251</t>
  </si>
  <si>
    <t>№ 252</t>
  </si>
  <si>
    <t>Сок  томатный</t>
  </si>
  <si>
    <t>Сок  морковный</t>
  </si>
  <si>
    <t>Сок  абрикосовый</t>
  </si>
  <si>
    <t>Сок   вишневый</t>
  </si>
  <si>
    <t>Сок   виноградный</t>
  </si>
  <si>
    <t xml:space="preserve"> № 253</t>
  </si>
  <si>
    <t>Молоко</t>
  </si>
  <si>
    <t>№ 254</t>
  </si>
  <si>
    <t>Кефир</t>
  </si>
  <si>
    <t>Ацидофилин</t>
  </si>
  <si>
    <t>Напиток из смородины</t>
  </si>
  <si>
    <t xml:space="preserve"> № 349</t>
  </si>
  <si>
    <t>Напиток клюквенный</t>
  </si>
  <si>
    <t>№ 372</t>
  </si>
  <si>
    <t>Кисель из яблок  свежих</t>
  </si>
  <si>
    <t>936 Сбор. Рец.1998 г.</t>
  </si>
  <si>
    <t>№ 373</t>
  </si>
  <si>
    <t>Компот из яблок  свежих протёртый</t>
  </si>
  <si>
    <t>156 Сбор. Рец.1994 г.</t>
  </si>
  <si>
    <t>№ 374</t>
  </si>
  <si>
    <t>Отвар из шиповника</t>
  </si>
  <si>
    <t>155 Сбор. Рец.1994 г.</t>
  </si>
  <si>
    <t>Компот из черной смородины</t>
  </si>
  <si>
    <t>375 дош.пит.2012</t>
  </si>
  <si>
    <t>Компот из свежих фруктов</t>
  </si>
  <si>
    <t>170 Пит.зд.и бол.ребен.</t>
  </si>
  <si>
    <t>Кисель из черной смородины</t>
  </si>
  <si>
    <t>240 Пит.дет.Снигур М.И.</t>
  </si>
  <si>
    <t>ГОСТ 51074</t>
  </si>
  <si>
    <t>Паста сырная</t>
  </si>
  <si>
    <t>№  365</t>
  </si>
  <si>
    <t>№  1</t>
  </si>
  <si>
    <t>Батон, паста сырная</t>
  </si>
  <si>
    <t>40/20</t>
  </si>
  <si>
    <t xml:space="preserve"> №  2</t>
  </si>
  <si>
    <t>40/10</t>
  </si>
  <si>
    <t>30/10</t>
  </si>
  <si>
    <t>№  3</t>
  </si>
  <si>
    <t>10 г</t>
  </si>
  <si>
    <t>сыр голландский</t>
  </si>
  <si>
    <t>сыр швейцарский</t>
  </si>
  <si>
    <t>сыр ярославский</t>
  </si>
  <si>
    <t>сыр костромской</t>
  </si>
  <si>
    <t>Масло сливочное</t>
  </si>
  <si>
    <t>40/5</t>
  </si>
  <si>
    <t>30/5</t>
  </si>
  <si>
    <t xml:space="preserve">Бутерброды с джемом </t>
  </si>
  <si>
    <t>с джемом</t>
  </si>
  <si>
    <t>Бутерброды с повидлом</t>
  </si>
  <si>
    <t>с повидлом</t>
  </si>
  <si>
    <t>Бутерброды с сыром</t>
  </si>
  <si>
    <t>40/15</t>
  </si>
  <si>
    <t>с сыром голландским</t>
  </si>
  <si>
    <t>45 г</t>
  </si>
  <si>
    <t>с сыром российским</t>
  </si>
  <si>
    <t xml:space="preserve"> № 4</t>
  </si>
  <si>
    <t>с сыром волжским</t>
  </si>
  <si>
    <t>с сыром швейцарским</t>
  </si>
  <si>
    <t>с сыром московским</t>
  </si>
  <si>
    <t>с сыром ярославским</t>
  </si>
  <si>
    <t xml:space="preserve">с сыром степным </t>
  </si>
  <si>
    <t>№  5</t>
  </si>
  <si>
    <t>с сыром костромским</t>
  </si>
  <si>
    <t>№  6</t>
  </si>
  <si>
    <t>60 г</t>
  </si>
  <si>
    <t>Закрытые бутерброды с медом или повидлом, или джемом</t>
  </si>
  <si>
    <t>с медом</t>
  </si>
  <si>
    <t xml:space="preserve"> № 7</t>
  </si>
  <si>
    <t xml:space="preserve"> № 8</t>
  </si>
  <si>
    <t xml:space="preserve"> № 9</t>
  </si>
  <si>
    <t>Масло (порциями)</t>
  </si>
  <si>
    <t xml:space="preserve"> № 10</t>
  </si>
  <si>
    <t>Сыр (порциями)</t>
  </si>
  <si>
    <t xml:space="preserve">№ 11 </t>
  </si>
  <si>
    <t>№ 12</t>
  </si>
  <si>
    <t xml:space="preserve"> № 13</t>
  </si>
  <si>
    <t>Рыба соленая (порциями)</t>
  </si>
  <si>
    <t>Колбаса (порциями)</t>
  </si>
  <si>
    <t>Колбаса вареная докторская</t>
  </si>
  <si>
    <t>10   дош.пит. 2012 г.</t>
  </si>
  <si>
    <t>№ 14</t>
  </si>
  <si>
    <t>Салат из репчатого лука</t>
  </si>
  <si>
    <t>11   дош.пит. 2012 г.</t>
  </si>
  <si>
    <t xml:space="preserve">Салат из кукурузы (консервированной) </t>
  </si>
  <si>
    <t>12   дош.пит. 2012 г.</t>
  </si>
  <si>
    <t>№ 15</t>
  </si>
  <si>
    <t xml:space="preserve">Салат из свежих огурцов </t>
  </si>
  <si>
    <t>13   дош.пит. 2012 г.</t>
  </si>
  <si>
    <t xml:space="preserve"> № 16</t>
  </si>
  <si>
    <t>Салат из свежих помидоров с луком репчатым</t>
  </si>
  <si>
    <t>14   дош.пит. 2012 г.</t>
  </si>
  <si>
    <t>Салат из свежих помидоров с луком зеленым</t>
  </si>
  <si>
    <t xml:space="preserve"> № 17 </t>
  </si>
  <si>
    <t>№ 18</t>
  </si>
  <si>
    <t>Салат из свежих помидоров и огурцов</t>
  </si>
  <si>
    <t>15   дош.пит. 2012 г.</t>
  </si>
  <si>
    <t>с луком репчатым</t>
  </si>
  <si>
    <t>с луком зеленым</t>
  </si>
  <si>
    <t xml:space="preserve"> № 19</t>
  </si>
  <si>
    <t>Салат летний</t>
  </si>
  <si>
    <t>16   дош.пит. 2012 г.</t>
  </si>
  <si>
    <t xml:space="preserve"> № 20</t>
  </si>
  <si>
    <t>Салат из свежих овощей с яблоками</t>
  </si>
  <si>
    <t>17   дош.пит. 2012 г.</t>
  </si>
  <si>
    <t xml:space="preserve"> №  21</t>
  </si>
  <si>
    <t>Салат овощной с яблоками</t>
  </si>
  <si>
    <t>18   дош.пит. 2012 г.</t>
  </si>
  <si>
    <t>№ 22</t>
  </si>
  <si>
    <t>19   дош.пит. 2012 г.</t>
  </si>
  <si>
    <t xml:space="preserve"> № 23</t>
  </si>
  <si>
    <t>Салат из белокочанной капусты с луком зеленым</t>
  </si>
  <si>
    <t>№  24</t>
  </si>
  <si>
    <t xml:space="preserve"> № 25</t>
  </si>
  <si>
    <t>№  26</t>
  </si>
  <si>
    <t>Салат из картофеля с огурцами</t>
  </si>
  <si>
    <t>23   дош.пит. 2012 г.</t>
  </si>
  <si>
    <t xml:space="preserve"> № 27</t>
  </si>
  <si>
    <t>Салат из картофеля с помидорами</t>
  </si>
  <si>
    <t>24   дош.пит. 2012 г.</t>
  </si>
  <si>
    <t>Салат из картофеля с зеленым горошком</t>
  </si>
  <si>
    <t>25   дош.пит. 2012 г.</t>
  </si>
  <si>
    <t>№ 28</t>
  </si>
  <si>
    <t xml:space="preserve">№  29 </t>
  </si>
  <si>
    <t>Салат из свеклы с яблоками и огурцами</t>
  </si>
  <si>
    <t>29 дош.пит. 2012</t>
  </si>
  <si>
    <t xml:space="preserve"> № 30</t>
  </si>
  <si>
    <t xml:space="preserve">Салат из яблок с черносливом </t>
  </si>
  <si>
    <t>30 дош.пит. 2012</t>
  </si>
  <si>
    <t xml:space="preserve"> № 31 </t>
  </si>
  <si>
    <t>Салат из свеклы с сыром российским</t>
  </si>
  <si>
    <t>31 дош.пит. 2012</t>
  </si>
  <si>
    <t>Салат из свеклы с сыром голландским</t>
  </si>
  <si>
    <t xml:space="preserve"> № 32</t>
  </si>
  <si>
    <t xml:space="preserve"> № 33</t>
  </si>
  <si>
    <t>Салат из свеклы с курагой и изюмом</t>
  </si>
  <si>
    <t>32 дош.пит. 2012</t>
  </si>
  <si>
    <t xml:space="preserve"> № 34</t>
  </si>
  <si>
    <t>Салат из свеклы с зеленым горошком</t>
  </si>
  <si>
    <t>34 дош.пит. 2012</t>
  </si>
  <si>
    <t>№ 35</t>
  </si>
  <si>
    <t>Салат из свеклы с яблоками</t>
  </si>
  <si>
    <t>35 дош.пит. 2012</t>
  </si>
  <si>
    <t xml:space="preserve"> № 36</t>
  </si>
  <si>
    <t>Салат из свеклы с огурцами солеными</t>
  </si>
  <si>
    <t>36 дош.пит. 2012</t>
  </si>
  <si>
    <t xml:space="preserve"> № 37</t>
  </si>
  <si>
    <t>Салат овощной с яблоками и свеклой</t>
  </si>
  <si>
    <t>37 дош.пит. 2012</t>
  </si>
  <si>
    <t>Салат из моркови с яблоками</t>
  </si>
  <si>
    <t>38 дош.пит. 2012</t>
  </si>
  <si>
    <t>Салат из моркови с черносливом</t>
  </si>
  <si>
    <t>№ 38</t>
  </si>
  <si>
    <t xml:space="preserve">№ 39 </t>
  </si>
  <si>
    <t>Салат из моркови с яблоками и курагой</t>
  </si>
  <si>
    <t>39 дош.пит. 2012</t>
  </si>
  <si>
    <t>№ 40</t>
  </si>
  <si>
    <t xml:space="preserve">Салат из моркови </t>
  </si>
  <si>
    <t>41 дош.пит. 2012</t>
  </si>
  <si>
    <t>с сахаром</t>
  </si>
  <si>
    <t>Салат из моркови с курагой</t>
  </si>
  <si>
    <t>42 дош.пит. 2012</t>
  </si>
  <si>
    <t xml:space="preserve"> № 42</t>
  </si>
  <si>
    <t>Салат фруктовый с сиропом</t>
  </si>
  <si>
    <t>43 дош.пит. 2012</t>
  </si>
  <si>
    <t xml:space="preserve"> № 43</t>
  </si>
  <si>
    <t xml:space="preserve">Салат из моркови, яблок с финиками </t>
  </si>
  <si>
    <t>44 дош.пит. 2012</t>
  </si>
  <si>
    <t>Салат из моркови, яблок с черносливом</t>
  </si>
  <si>
    <t>№  44</t>
  </si>
  <si>
    <t>Винегрет овощной с луком зеленым</t>
  </si>
  <si>
    <t>45 дош.пит. 2012</t>
  </si>
  <si>
    <t>Винегрет овощной с луком репчатым</t>
  </si>
  <si>
    <t>№  45</t>
  </si>
  <si>
    <t>№ 347</t>
  </si>
  <si>
    <t>Икра баклажанная</t>
  </si>
  <si>
    <t>52   дош.пит. 2012 г.</t>
  </si>
  <si>
    <t xml:space="preserve"> № 348</t>
  </si>
  <si>
    <t>53   дош.пит. 2012 г.</t>
  </si>
  <si>
    <t>Икра овощная</t>
  </si>
  <si>
    <t>55   дош.пит. 2012 г.</t>
  </si>
  <si>
    <t xml:space="preserve">Икра баклажанная </t>
  </si>
  <si>
    <t xml:space="preserve">Лечо овощное </t>
  </si>
  <si>
    <t>Кукуруза консервированная</t>
  </si>
  <si>
    <t>Горошек зеленый</t>
  </si>
  <si>
    <t xml:space="preserve"> № 357</t>
  </si>
  <si>
    <t>Томаты конс.</t>
  </si>
  <si>
    <t>Огурцы конс.</t>
  </si>
  <si>
    <t>Огурец свежий</t>
  </si>
  <si>
    <t>27 сб.рец и бл.2004г</t>
  </si>
  <si>
    <t xml:space="preserve">Помидор свежий </t>
  </si>
  <si>
    <t xml:space="preserve"> № 359</t>
  </si>
  <si>
    <t>Перец сладкий  свежий</t>
  </si>
  <si>
    <t xml:space="preserve"> № 360</t>
  </si>
  <si>
    <t xml:space="preserve">Укроп свежий     </t>
  </si>
  <si>
    <t xml:space="preserve">Петрушка свежая  </t>
  </si>
  <si>
    <t xml:space="preserve"> № 362</t>
  </si>
  <si>
    <t xml:space="preserve">Лук зеленый </t>
  </si>
  <si>
    <t>№ 363</t>
  </si>
  <si>
    <t>Салат витаминный с горошком консервированным</t>
  </si>
  <si>
    <t>49 дош.пит. 2012 г.</t>
  </si>
  <si>
    <t>Салат витаминный с кукурузой консервированной</t>
  </si>
  <si>
    <t>Салат из свежих помидоров с перцем</t>
  </si>
  <si>
    <t>61 сб.рец и бл.2007г</t>
  </si>
  <si>
    <t>Салат "Полонынский"</t>
  </si>
  <si>
    <t>1062 Украинская кух.</t>
  </si>
  <si>
    <t xml:space="preserve"> № 366</t>
  </si>
  <si>
    <t>Салат зимний</t>
  </si>
  <si>
    <t>134 "Пит. реб." 1994г</t>
  </si>
  <si>
    <t xml:space="preserve"> № 367</t>
  </si>
  <si>
    <t>Салат картофельный с кукурузой и морковью</t>
  </si>
  <si>
    <t>39 сб.рец и бл.2007г</t>
  </si>
  <si>
    <t>№ 369</t>
  </si>
  <si>
    <t>Салат из овощей с сухофруктами</t>
  </si>
  <si>
    <t>44 сб.рец и бл.2007г</t>
  </si>
  <si>
    <t xml:space="preserve"> № 370</t>
  </si>
  <si>
    <t xml:space="preserve"> № 371</t>
  </si>
  <si>
    <t>Салат из белокочанной капусты с яблоками</t>
  </si>
  <si>
    <t>132/1 Дружинина 1994</t>
  </si>
  <si>
    <t>Салат из белокочанной капусты со свеклой</t>
  </si>
  <si>
    <t xml:space="preserve"> № 255</t>
  </si>
  <si>
    <t>Салат из моркови с яблоками и клюквой</t>
  </si>
  <si>
    <t>60 сб.рец и бл.2007г</t>
  </si>
  <si>
    <t>Салат из моркови с изюмом</t>
  </si>
  <si>
    <t>66 сбор.рец. 2007г</t>
  </si>
  <si>
    <t>№ 256</t>
  </si>
  <si>
    <t>№ 257</t>
  </si>
  <si>
    <t>Салат из моркови с курагой и йогуртом</t>
  </si>
  <si>
    <t>63 сб.рец и бл.2007г</t>
  </si>
  <si>
    <t xml:space="preserve">Салат из моркови с курагой </t>
  </si>
  <si>
    <t>63 дош.пит. 2012 г.</t>
  </si>
  <si>
    <t xml:space="preserve"> № 258</t>
  </si>
  <si>
    <t>Салат кукуруза с яйцом и луком</t>
  </si>
  <si>
    <t>413 сбор рец 2003г</t>
  </si>
  <si>
    <t xml:space="preserve"> № 259</t>
  </si>
  <si>
    <t>Салат из кабачков</t>
  </si>
  <si>
    <t>27 дош.пит. 2012 г.</t>
  </si>
  <si>
    <t xml:space="preserve"> № 260</t>
  </si>
  <si>
    <t>С-т из свеж.помидоров,ябл.и конс.огурцов</t>
  </si>
  <si>
    <t>26 сб.рец и бл.2007г</t>
  </si>
  <si>
    <t xml:space="preserve"> № 261</t>
  </si>
  <si>
    <t xml:space="preserve"> №346</t>
  </si>
  <si>
    <t>194 Сбор. рецеп., 1998г</t>
  </si>
  <si>
    <t>59 Сбор. Рец. 1982г</t>
  </si>
  <si>
    <t xml:space="preserve">Салат из свеклы с яблоками </t>
  </si>
  <si>
    <t>132/2 Дружинина 1994</t>
  </si>
  <si>
    <t>Салат из свеклы с солеными огурцами</t>
  </si>
  <si>
    <t>Салат из помидоров с растительным маслом</t>
  </si>
  <si>
    <t>144 диет.питан. 2002г</t>
  </si>
  <si>
    <t>Салат из свежих огурцов с луком репчатым</t>
  </si>
  <si>
    <t>55 Сбор. рецеп., 1982г</t>
  </si>
  <si>
    <t>Салат из свежих огурцов с луком зеленым</t>
  </si>
  <si>
    <t>Паста сырная (сыр голландский)</t>
  </si>
  <si>
    <t>Паста сырная (сыр пошехонский)</t>
  </si>
  <si>
    <t>Бутерброды с вареньем</t>
  </si>
  <si>
    <t>2  дош. пит.2012г</t>
  </si>
  <si>
    <t>Бутерброды с сыром российский</t>
  </si>
  <si>
    <t>3  дош. пит.2012г</t>
  </si>
  <si>
    <t>Бутерброды с сыром голланским</t>
  </si>
  <si>
    <t>Бутерброды с сыром пошехонским</t>
  </si>
  <si>
    <t>6  дош. пит.2012г</t>
  </si>
  <si>
    <t>Сыр голландский</t>
  </si>
  <si>
    <t>Сыр пошехонский</t>
  </si>
  <si>
    <t>Бананы свежие</t>
  </si>
  <si>
    <t>Апельсины свежие</t>
  </si>
  <si>
    <t>Мандарины свежие</t>
  </si>
  <si>
    <t>Апельсины с сахаром</t>
  </si>
  <si>
    <t>371 дош. пит. 2012г</t>
  </si>
  <si>
    <t>Яблоки печеные с сахаром</t>
  </si>
  <si>
    <t>385 дош. пит. 2012г</t>
  </si>
  <si>
    <t>Яблоки печены с вареньем</t>
  </si>
  <si>
    <t>С вареньем</t>
  </si>
  <si>
    <t>Яблоки, фаршир. морковью</t>
  </si>
  <si>
    <t>387 дош. пит. 2012г</t>
  </si>
  <si>
    <t>Яблоки, фаршир. изюмом</t>
  </si>
  <si>
    <t>388 дош. пит. 2012г</t>
  </si>
  <si>
    <t>Яблоки, фаршированные  рисом и  изюмом с вареньем</t>
  </si>
  <si>
    <t>389 дош. пит. 2012г</t>
  </si>
  <si>
    <t>Яблоки, фаршированные  рисом и  изюмом с соусом  №359</t>
  </si>
  <si>
    <t>Яблоки, фаршированные  рисом и  изюмом с соусом  №360</t>
  </si>
  <si>
    <t>Яблоки, запеченные с творогом</t>
  </si>
  <si>
    <t>390 дош. пит. 2012г</t>
  </si>
  <si>
    <t>С соусом  №359</t>
  </si>
  <si>
    <t>Черника  с сахаром</t>
  </si>
  <si>
    <t>369 дош. пит. 2012г</t>
  </si>
  <si>
    <t>Конфета шоколадная</t>
  </si>
  <si>
    <t>№ 291</t>
  </si>
  <si>
    <t>Каша рассыпчатая гречневая</t>
  </si>
  <si>
    <t>313 дош.пит 2012г</t>
  </si>
  <si>
    <t>каша гречневая      100 г</t>
  </si>
  <si>
    <t>Каша рассыпчатая пшеничная</t>
  </si>
  <si>
    <t>каша пшеничная    100 г</t>
  </si>
  <si>
    <t>Каша рассыпчатая пшенная</t>
  </si>
  <si>
    <t>каша пшенная        100 г</t>
  </si>
  <si>
    <t>Каша рассыпчатая рисовая</t>
  </si>
  <si>
    <t>каша рисовая         100 г</t>
  </si>
  <si>
    <t>Каша рассыпчатая ячневая</t>
  </si>
  <si>
    <t>каша ячневая         100 г</t>
  </si>
  <si>
    <t>каша гречневая      120 г</t>
  </si>
  <si>
    <t>каша пшеничная    120 г</t>
  </si>
  <si>
    <t>каша пшенная        120 г</t>
  </si>
  <si>
    <t>каша рисовая         120 г</t>
  </si>
  <si>
    <t>каша ячневая         120 г</t>
  </si>
  <si>
    <t>каша гречневая      150 г</t>
  </si>
  <si>
    <t>каша пшеничная    150 г</t>
  </si>
  <si>
    <t>каша пшенная        150 г</t>
  </si>
  <si>
    <t>№ 292</t>
  </si>
  <si>
    <t>каша рисовая         150 г</t>
  </si>
  <si>
    <t>каша ячневая         150 г</t>
  </si>
  <si>
    <t>Каша вязкая гречневая</t>
  </si>
  <si>
    <t>Каша вязкая пшеничная</t>
  </si>
  <si>
    <t>Каша вязкая рисовая</t>
  </si>
  <si>
    <t>Каша вязкая ячневая</t>
  </si>
  <si>
    <t>№ 293</t>
  </si>
  <si>
    <t>№ 294</t>
  </si>
  <si>
    <t>Рис отварной</t>
  </si>
  <si>
    <t>315 дош.пит 2012г</t>
  </si>
  <si>
    <t>№ 295</t>
  </si>
  <si>
    <t>Рис припущенный</t>
  </si>
  <si>
    <t>316 дош.пит 2012г</t>
  </si>
  <si>
    <t>№ 296</t>
  </si>
  <si>
    <t>№ 297</t>
  </si>
  <si>
    <t xml:space="preserve"> № 298</t>
  </si>
  <si>
    <t>Картофель в молоке</t>
  </si>
  <si>
    <t>319 дош.пит. 2012</t>
  </si>
  <si>
    <t xml:space="preserve"> № 299</t>
  </si>
  <si>
    <t>Морковь отварная с маслом</t>
  </si>
  <si>
    <t>320 дош.пит. 2012</t>
  </si>
  <si>
    <t>морковь отварная    110 г</t>
  </si>
  <si>
    <t>морковь отварная    120 г</t>
  </si>
  <si>
    <t>морковь отварная    130 г</t>
  </si>
  <si>
    <t xml:space="preserve"> № 300</t>
  </si>
  <si>
    <t>морковь отварная    150 г</t>
  </si>
  <si>
    <t>Капуста отварная с маслом</t>
  </si>
  <si>
    <t>капуста  отварная    110 г</t>
  </si>
  <si>
    <t>капуста  отварная    120 г</t>
  </si>
  <si>
    <t>№ 301</t>
  </si>
  <si>
    <t>капуста  отварная    130 г</t>
  </si>
  <si>
    <t>капуста  отварная    150 г</t>
  </si>
  <si>
    <t>Тыква отварная с маслом</t>
  </si>
  <si>
    <t>тыква отварная        110 г</t>
  </si>
  <si>
    <t>№ 302</t>
  </si>
  <si>
    <t>тыква отварная        120 г</t>
  </si>
  <si>
    <t>тыква отварная        130 г</t>
  </si>
  <si>
    <t>тыква отварная        150 г</t>
  </si>
  <si>
    <t xml:space="preserve"> № 303</t>
  </si>
  <si>
    <t>Пюре картофельное с морковью</t>
  </si>
  <si>
    <t>322 дош.пит. 2012</t>
  </si>
  <si>
    <t>Пюре морковное</t>
  </si>
  <si>
    <t>323 дош.пит. 2012</t>
  </si>
  <si>
    <t>Пюре из моркови  (1-й вариант)</t>
  </si>
  <si>
    <t>пюре из моркови      110 г</t>
  </si>
  <si>
    <t>пюре из моркови      120 г</t>
  </si>
  <si>
    <t>пюре из моркови      130 г</t>
  </si>
  <si>
    <t xml:space="preserve"> № 304</t>
  </si>
  <si>
    <t>пюре из моркови      150 г</t>
  </si>
  <si>
    <t>пюре из  свеклы       110 г</t>
  </si>
  <si>
    <t>пюре из  свеклы       130 г</t>
  </si>
  <si>
    <t>№305</t>
  </si>
  <si>
    <t>пюре из  свеклы       120 г</t>
  </si>
  <si>
    <t>пюре из  свеклы       150 г</t>
  </si>
  <si>
    <t>Пюре из моркови (2-й вариант)</t>
  </si>
  <si>
    <t>325 дош.пит. 2012</t>
  </si>
  <si>
    <t>морковь соус № 352 110 г</t>
  </si>
  <si>
    <t>морковь соус № 352 130 г</t>
  </si>
  <si>
    <t>морковь соус № 352 120 г</t>
  </si>
  <si>
    <t>морковь соус № 352 150 г</t>
  </si>
  <si>
    <t>№ 306</t>
  </si>
  <si>
    <t>Пюре из свеклы (2-й вариант)</t>
  </si>
  <si>
    <t>свекла  соус  № 352  110 г</t>
  </si>
  <si>
    <t>свекла  соус  № 352  120 г</t>
  </si>
  <si>
    <t xml:space="preserve"> № 307</t>
  </si>
  <si>
    <t>свекла  соус  № 352  150 г</t>
  </si>
  <si>
    <t>морковь соус № 366 110 г</t>
  </si>
  <si>
    <t>морковь соус № 366 130 г</t>
  </si>
  <si>
    <t>№ 308</t>
  </si>
  <si>
    <t>морковь соус № 366 120 г</t>
  </si>
  <si>
    <t>морковь соус № 366 150 г</t>
  </si>
  <si>
    <t>свекла  соус  № 366  110 г</t>
  </si>
  <si>
    <t>№ 309</t>
  </si>
  <si>
    <t>свекла  соус  № 366  130 г</t>
  </si>
  <si>
    <t>свекла  соус  № 366  120 г</t>
  </si>
  <si>
    <t>свекла  соус  № 366  150 г</t>
  </si>
  <si>
    <t>№ 310</t>
  </si>
  <si>
    <t>Пюре свекольное с яблоками</t>
  </si>
  <si>
    <t>326 дош.пит. 2012</t>
  </si>
  <si>
    <t>Пюре тыквенное</t>
  </si>
  <si>
    <t>327 дош.пит. 2012</t>
  </si>
  <si>
    <t>тыквенное соусом № 350 110г</t>
  </si>
  <si>
    <t>тыквенное соусом № 350 130г</t>
  </si>
  <si>
    <t>№  311</t>
  </si>
  <si>
    <t>тыквенное соусом № 350 120г</t>
  </si>
  <si>
    <t>тыквенное соусом № 350 150г</t>
  </si>
  <si>
    <t>тыквенное соусом № 366 100г</t>
  </si>
  <si>
    <t>тыквенное соусом № 366 120г</t>
  </si>
  <si>
    <t>тыквенное соусом № 366 150г</t>
  </si>
  <si>
    <t>Пюре тыквенное с яблоками</t>
  </si>
  <si>
    <t>328 дош.пит. 2012</t>
  </si>
  <si>
    <t>Пюре тыквенное с курагой</t>
  </si>
  <si>
    <t>329 дош.пит. 2012</t>
  </si>
  <si>
    <t>Пюре из овощей</t>
  </si>
  <si>
    <t>330 дош.пит. 2012</t>
  </si>
  <si>
    <t>Овощи, припущенные со сливочным маслом</t>
  </si>
  <si>
    <t>331 дош.пит. 2012</t>
  </si>
  <si>
    <t>Овощи в молочном соусе (1-й вариант)</t>
  </si>
  <si>
    <t>332 дош.пит. 2012</t>
  </si>
  <si>
    <t>овощи соус № 350    110 г</t>
  </si>
  <si>
    <t>овощи соус № 350    130 г</t>
  </si>
  <si>
    <t>овощи соус № 350    120 г</t>
  </si>
  <si>
    <t>овощи соус № 350    150 г</t>
  </si>
  <si>
    <t>овощи соус № 366    110 г</t>
  </si>
  <si>
    <t>овощи соус № 366    130 г</t>
  </si>
  <si>
    <t>овощи соус № 366    120 г</t>
  </si>
  <si>
    <t>овощи соус № 366    150 г</t>
  </si>
  <si>
    <t xml:space="preserve">№ 312 </t>
  </si>
  <si>
    <t>Овощи (морковь) в молочном соусе (2-й вариант)</t>
  </si>
  <si>
    <t>333 дош.пит. 2012</t>
  </si>
  <si>
    <t>морковь соус № 350 100 г</t>
  </si>
  <si>
    <t>морковь соус № 350 120 г</t>
  </si>
  <si>
    <t>№ 313</t>
  </si>
  <si>
    <t>Овощи (тыква) в молочном соусе (2-й вариант)</t>
  </si>
  <si>
    <t>тыква соус № 350 110 г</t>
  </si>
  <si>
    <t>тыква соус № 350 130 г</t>
  </si>
  <si>
    <t>тыква соус № 350 120 г</t>
  </si>
  <si>
    <t>тыква соус № 350 150 г</t>
  </si>
  <si>
    <t>№ 314</t>
  </si>
  <si>
    <t>тыква соус № 366 110 г</t>
  </si>
  <si>
    <t>тыква соус № 366 130 г</t>
  </si>
  <si>
    <t>№  315</t>
  </si>
  <si>
    <t>тыква соус № 366 150 г</t>
  </si>
  <si>
    <t>Овощи (кабачки) в молочном соусе (2-й вариант)</t>
  </si>
  <si>
    <t>кабачки  соус № 350 110 г</t>
  </si>
  <si>
    <t>кабачки  соус № 350 130 г</t>
  </si>
  <si>
    <t xml:space="preserve">№ 316 </t>
  </si>
  <si>
    <t>кабачки  соус № 350 120 г</t>
  </si>
  <si>
    <t>кабачки  соус № 350 150 г</t>
  </si>
  <si>
    <t>кабачки  соус № 366 110 г</t>
  </si>
  <si>
    <t xml:space="preserve"> № 317</t>
  </si>
  <si>
    <t>кабачки  соус № 366 130 г</t>
  </si>
  <si>
    <t>кабачки  соус № 366 120 г</t>
  </si>
  <si>
    <t>кабачки  соус № 366 150 г</t>
  </si>
  <si>
    <t>№  318</t>
  </si>
  <si>
    <t>Овощи в молочном соусе (2-й вариант)</t>
  </si>
  <si>
    <t>свекла соус № 350 110 г</t>
  </si>
  <si>
    <t>свекла соус № 350 130 г</t>
  </si>
  <si>
    <t>свекла соус № 350 120 г</t>
  </si>
  <si>
    <t>свекла соус № 350 150 г</t>
  </si>
  <si>
    <t>свекла соус № 366 110 г</t>
  </si>
  <si>
    <t>свекла соус № 366 130 г</t>
  </si>
  <si>
    <t xml:space="preserve"> № 319</t>
  </si>
  <si>
    <t>свекла соус № 366 120 г</t>
  </si>
  <si>
    <t>свекла соус № 366 150 г</t>
  </si>
  <si>
    <t>горошек соус № 366 110 г</t>
  </si>
  <si>
    <t>горошек соус № 366 130 г</t>
  </si>
  <si>
    <t>горошек соус № 366 120 г</t>
  </si>
  <si>
    <t>горошек соус № 366 150 г</t>
  </si>
  <si>
    <t>№ 320</t>
  </si>
  <si>
    <t>Морковь, тушенная в сметанном соусе</t>
  </si>
  <si>
    <t>334 дош.пит. 2012</t>
  </si>
  <si>
    <t>с соусом  № 354       110 г</t>
  </si>
  <si>
    <t>с соусом  № 354       130 г</t>
  </si>
  <si>
    <t>с соусом  № 354       120 г</t>
  </si>
  <si>
    <t>с соусом  № 354       150 г</t>
  </si>
  <si>
    <t>с соусом  № 367       110 г</t>
  </si>
  <si>
    <t>с соусом  № 367       120 г</t>
  </si>
  <si>
    <t>с соусом  № 367       130 г</t>
  </si>
  <si>
    <t>с соусом  № 367       150 г</t>
  </si>
  <si>
    <t xml:space="preserve">Морковь, тушенная с черносливом </t>
  </si>
  <si>
    <t>335 дош.пит. 2012</t>
  </si>
  <si>
    <t>с черносливом      110 г</t>
  </si>
  <si>
    <t>с черносливом      130 г</t>
  </si>
  <si>
    <t>с черносливом      120 г</t>
  </si>
  <si>
    <t>с черносливом      150 г</t>
  </si>
  <si>
    <t>Морковь, тушенная с яблоками</t>
  </si>
  <si>
    <t>с яблоком      110 г</t>
  </si>
  <si>
    <t>с яблоком      130 г</t>
  </si>
  <si>
    <t>с яблоком      120 г</t>
  </si>
  <si>
    <t>с яблоком      150 г</t>
  </si>
  <si>
    <t>№ 321</t>
  </si>
  <si>
    <t>Капуста, тушенная в молоке</t>
  </si>
  <si>
    <t>337 дош.пит. 2012</t>
  </si>
  <si>
    <t>Капуста, тушенная с яблоками</t>
  </si>
  <si>
    <t>338 дош.пит. 2012</t>
  </si>
  <si>
    <t>Свекла, тушенная в белом соусе</t>
  </si>
  <si>
    <t>339 дош.пит. 2012</t>
  </si>
  <si>
    <t>Свекла, тушенная в сметанном соусе</t>
  </si>
  <si>
    <t>340 дош.пит. 2012</t>
  </si>
  <si>
    <t>овощи соус № 354    110 г</t>
  </si>
  <si>
    <t>овощи соус № 354    130 г</t>
  </si>
  <si>
    <t>овощи соус № 354    120 г</t>
  </si>
  <si>
    <t>овощи соус № 354    150 г</t>
  </si>
  <si>
    <t>№ 322</t>
  </si>
  <si>
    <t>овощи соус № 367    110 г</t>
  </si>
  <si>
    <t>овощи соус № 367    130 г</t>
  </si>
  <si>
    <t>овощи соус № 367    120 г</t>
  </si>
  <si>
    <t>овощи соус № 367    150 г</t>
  </si>
  <si>
    <t>Кабачки, тушённые в сметане</t>
  </si>
  <si>
    <t>341 дош.пит. 2012</t>
  </si>
  <si>
    <t>кабачки тушеные     110 г</t>
  </si>
  <si>
    <t>кабачки тушеные     130 г</t>
  </si>
  <si>
    <t>кабачки тушеные     120 г</t>
  </si>
  <si>
    <t>кабачки тушеные     150 г</t>
  </si>
  <si>
    <t>Тыква, тушённая в сметане</t>
  </si>
  <si>
    <t>тыква тушеная     110 г</t>
  </si>
  <si>
    <t>№ 323</t>
  </si>
  <si>
    <t>тыква тушеная     130 г</t>
  </si>
  <si>
    <t>тыква тушеная     120 г</t>
  </si>
  <si>
    <t>тыква тушеная     150 г</t>
  </si>
  <si>
    <t xml:space="preserve"> № 324</t>
  </si>
  <si>
    <t>Рагу овощное (1-й вариант)</t>
  </si>
  <si>
    <t>342 дош.пит. 2012</t>
  </si>
  <si>
    <t>с тыквой соус № 348   100 г</t>
  </si>
  <si>
    <t>с тыквой соус № 348   120 г</t>
  </si>
  <si>
    <t>с тыквой соус № 348   150 г</t>
  </si>
  <si>
    <t>с тыквой соус № 354   100 г</t>
  </si>
  <si>
    <t xml:space="preserve"> № 381</t>
  </si>
  <si>
    <t>с тыквой соус № 354   120 г</t>
  </si>
  <si>
    <t>с тыквой соус № 354   150 г</t>
  </si>
  <si>
    <t>с тыквой соус № 367   100 г</t>
  </si>
  <si>
    <t>с тыквой соус № 367   120 г</t>
  </si>
  <si>
    <t>с тыквой соус № 367   150 г</t>
  </si>
  <si>
    <t>с кабачками соус№ 348 110 г</t>
  </si>
  <si>
    <t>с кабачками соус№ 348 130 г</t>
  </si>
  <si>
    <t>с кабачками соус№ 348 120 г</t>
  </si>
  <si>
    <t>с кабачками соус№ 348 150 г</t>
  </si>
  <si>
    <t>с кабачками соус№354  110 г</t>
  </si>
  <si>
    <t>с кабачками соус№354  130 г</t>
  </si>
  <si>
    <t>с кабачками соус№354  120 г</t>
  </si>
  <si>
    <t>с кабачками соус№354  150 г</t>
  </si>
  <si>
    <t>с кабачками соус№367  110 г</t>
  </si>
  <si>
    <t>с кабачками соус№367  130 г</t>
  </si>
  <si>
    <t>с кабачками соус№367  120 г</t>
  </si>
  <si>
    <t>с кабачками соус№367  150 г</t>
  </si>
  <si>
    <t>Рагу овощное (2-й вариант)</t>
  </si>
  <si>
    <t>343 дош.пит. 2012</t>
  </si>
  <si>
    <t>с тыквой соус № 348   110 г</t>
  </si>
  <si>
    <t>с тыквой соус № 348   130 г</t>
  </si>
  <si>
    <t>с тыквой соус № 354   110 г</t>
  </si>
  <si>
    <t>с тыквой соус № 354   130 г</t>
  </si>
  <si>
    <t>с тыквой соус № 367   110 г</t>
  </si>
  <si>
    <t>с тыквой соус № 367   130 г</t>
  </si>
  <si>
    <t>Рагу овощное (3-й вариант)</t>
  </si>
  <si>
    <t>344 дош.пит. 2012</t>
  </si>
  <si>
    <t xml:space="preserve"> с соусом  № 348       110 г</t>
  </si>
  <si>
    <t xml:space="preserve"> с соусом  № 348       130 г</t>
  </si>
  <si>
    <t xml:space="preserve"> с соусом  № 348       120 г</t>
  </si>
  <si>
    <t xml:space="preserve"> с соусом  № 348       150 г</t>
  </si>
  <si>
    <t xml:space="preserve"> с соусом  № 354       110 г</t>
  </si>
  <si>
    <t xml:space="preserve"> с соусом  № 354       130 г</t>
  </si>
  <si>
    <t xml:space="preserve"> с соусом  № 354       120 г</t>
  </si>
  <si>
    <t xml:space="preserve"> с соусом  № 354       150 г</t>
  </si>
  <si>
    <t xml:space="preserve"> с соусом  № 367       110 г</t>
  </si>
  <si>
    <t xml:space="preserve"> с соусом  № 367       130 г</t>
  </si>
  <si>
    <t xml:space="preserve"> с соусом  № 367       120 г</t>
  </si>
  <si>
    <t xml:space="preserve"> с соусом  № 367       150 г</t>
  </si>
  <si>
    <t>345 дош.пит. 2012</t>
  </si>
  <si>
    <t>Морковь, тушенная с черносливом</t>
  </si>
  <si>
    <t>346 дош.пит. 2012</t>
  </si>
  <si>
    <t>Пюре гороховое</t>
  </si>
  <si>
    <t>Аджаб-сандали</t>
  </si>
  <si>
    <t>4,19 Сб рец. нац.бл.</t>
  </si>
  <si>
    <t>Сложный гарнир 80/30</t>
  </si>
  <si>
    <t xml:space="preserve">8.81 Сб. по диет.1982 </t>
  </si>
  <si>
    <t xml:space="preserve">              Картофельное пюре с горошком</t>
  </si>
  <si>
    <t>Сложный гарнир 100/30</t>
  </si>
  <si>
    <t>Сложный гарнир 80/40</t>
  </si>
  <si>
    <t xml:space="preserve">            Картофельное пюре с горошком</t>
  </si>
  <si>
    <t>Сложный гарнир 100/50</t>
  </si>
  <si>
    <t>№ 109</t>
  </si>
  <si>
    <t xml:space="preserve"> Каша рассыпчатая гречневая </t>
  </si>
  <si>
    <t>165 дош.пит 2012г</t>
  </si>
  <si>
    <t xml:space="preserve"> гречневая с маслом</t>
  </si>
  <si>
    <t xml:space="preserve"> Каша рассыпчатая пшенная</t>
  </si>
  <si>
    <t xml:space="preserve"> пшенная с маслом</t>
  </si>
  <si>
    <t xml:space="preserve"> Каша рассыпчатая  пшеничная</t>
  </si>
  <si>
    <t xml:space="preserve"> пшеничная с маслом</t>
  </si>
  <si>
    <t xml:space="preserve"> Каша рассыпчатая рисовая </t>
  </si>
  <si>
    <t xml:space="preserve"> рисовая с маслом</t>
  </si>
  <si>
    <t xml:space="preserve"> Каша рассыпчатая  перловая </t>
  </si>
  <si>
    <t xml:space="preserve"> перловая с маслом</t>
  </si>
  <si>
    <t xml:space="preserve"> Каша рассыпчатая  ячневая </t>
  </si>
  <si>
    <t xml:space="preserve"> ячневая с маслом</t>
  </si>
  <si>
    <t xml:space="preserve"> гречневая с сахаром</t>
  </si>
  <si>
    <t xml:space="preserve"> пшенная с сахаром</t>
  </si>
  <si>
    <t xml:space="preserve"> пшеничная с сахаром</t>
  </si>
  <si>
    <t xml:space="preserve"> рисовая с сахаром</t>
  </si>
  <si>
    <t xml:space="preserve"> перловая с сахаром</t>
  </si>
  <si>
    <t xml:space="preserve"> ячневая с сахаром</t>
  </si>
  <si>
    <t xml:space="preserve"> гречневая масло, сахар</t>
  </si>
  <si>
    <t xml:space="preserve"> пшенная масло, сахар</t>
  </si>
  <si>
    <t xml:space="preserve"> пшеничная масло, сахар</t>
  </si>
  <si>
    <t xml:space="preserve"> рисовая масло, сахар</t>
  </si>
  <si>
    <t xml:space="preserve"> перловая масло, сахар</t>
  </si>
  <si>
    <t xml:space="preserve"> ячневая масло, сахар</t>
  </si>
  <si>
    <t>№ 110</t>
  </si>
  <si>
    <t xml:space="preserve">Каша рассыпчатая гречневая с овощами </t>
  </si>
  <si>
    <t>166 дош.пит 2012г</t>
  </si>
  <si>
    <t xml:space="preserve">Каша рассыпчатая с овощами </t>
  </si>
  <si>
    <t>Каша рассыпчатая с овощами рисовая с маслом</t>
  </si>
  <si>
    <t>№ 111</t>
  </si>
  <si>
    <t>Каша рассыпчатая пшенная с фруктами</t>
  </si>
  <si>
    <t>155 г</t>
  </si>
  <si>
    <t>167 дош.пит 2012г</t>
  </si>
  <si>
    <t>205 г</t>
  </si>
  <si>
    <t>№ 112</t>
  </si>
  <si>
    <t>Каша молочная вязкая пшенная</t>
  </si>
  <si>
    <t>Каша молочная вязкая пшеничная</t>
  </si>
  <si>
    <t>Каша молочная вязкая рисовая</t>
  </si>
  <si>
    <t>Каша молочная вязкая перловая</t>
  </si>
  <si>
    <t>Каша вязкая  ячневая</t>
  </si>
  <si>
    <t>Каша вязкая овсяная</t>
  </si>
  <si>
    <t xml:space="preserve"> овсяная с маслом</t>
  </si>
  <si>
    <t>Каша вязкая геркулес</t>
  </si>
  <si>
    <t>овсяная геркулес маслом</t>
  </si>
  <si>
    <t>Каша вязкая манная</t>
  </si>
  <si>
    <t xml:space="preserve"> манная с маслом</t>
  </si>
  <si>
    <t xml:space="preserve">Каша вязкая гречневая </t>
  </si>
  <si>
    <t>Каша вязкая перловая</t>
  </si>
  <si>
    <t>Каша молочная вязкая пшенная с сахаром и маслом</t>
  </si>
  <si>
    <t>Каша молочная вязкая пшеничная с сахаром и маслом</t>
  </si>
  <si>
    <t>Каша молочная вязкая рисовая с сахаром и маслом</t>
  </si>
  <si>
    <t>Каша молочная вязкая перловая с сахаром и маслом</t>
  </si>
  <si>
    <t>Каша молочная вязкая ячневая с сахаром и маслом</t>
  </si>
  <si>
    <t>Каша молочная вязкая овсянная с сахаром и маслом</t>
  </si>
  <si>
    <t>Каша молочная вязкая овсянная геркулес с сахаром и маслом</t>
  </si>
  <si>
    <t>Каша молочная вязкая манная с сахаром и маслом</t>
  </si>
  <si>
    <t>№ 120</t>
  </si>
  <si>
    <t xml:space="preserve">Каша манная с изюмом и яблоками </t>
  </si>
  <si>
    <t>179 дош.пит 2012г</t>
  </si>
  <si>
    <t>№ 121</t>
  </si>
  <si>
    <t>Каша из смеси круп с яблоками</t>
  </si>
  <si>
    <t>180 дош.пит 2012г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</si>
  <si>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</si>
  <si>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</si>
  <si>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</si>
  <si>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</si>
  <si>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</si>
  <si>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</si>
  <si>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</si>
  <si>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8</t>
  </si>
  <si>
    <t xml:space="preserve"> № 122</t>
  </si>
  <si>
    <t>пшенная с маслом</t>
  </si>
  <si>
    <t>овсяная с маслом</t>
  </si>
  <si>
    <t>овсян.геркулес с маслом</t>
  </si>
  <si>
    <t>рисовая с маслом</t>
  </si>
  <si>
    <t>манная с маслом</t>
  </si>
  <si>
    <t>пшеничная с маслом</t>
  </si>
  <si>
    <t>пшенная с сахаром</t>
  </si>
  <si>
    <t>овсяная с сахаром</t>
  </si>
  <si>
    <t>овсян.геркулес с сахаром</t>
  </si>
  <si>
    <t>рисовая с сахаром</t>
  </si>
  <si>
    <t>манная с сахаром</t>
  </si>
  <si>
    <t>пшеничная с сахаром</t>
  </si>
  <si>
    <t>Каша жидкая молочная пшенная с сахаром, маслом</t>
  </si>
  <si>
    <t>пшенная с сахаром, маслом</t>
  </si>
  <si>
    <t>Каша жидкая молочная овсянная с сахаром, маслом</t>
  </si>
  <si>
    <t>овсяная с сахаром, маслом</t>
  </si>
  <si>
    <t>Каша жидкая молочная овсянная геркулес с сахаром, маслом</t>
  </si>
  <si>
    <t>овсян.геркулес сахар,масло</t>
  </si>
  <si>
    <t>Каша жидкая молочная рисовая с сахаром, маслом</t>
  </si>
  <si>
    <t>рисовая с сахаром, маслом</t>
  </si>
  <si>
    <t>манная с сахаром,  маслом</t>
  </si>
  <si>
    <t>Каша жидкая молочная пшеничная с сахаром, маслом 150/3/5</t>
  </si>
  <si>
    <t>пшеничная сахаром,маслом</t>
  </si>
  <si>
    <t>Каша жидкая молочная пшеничная с сахаром, маслом 200/3/5</t>
  </si>
  <si>
    <t>№ 123</t>
  </si>
  <si>
    <t>Крупеник</t>
  </si>
  <si>
    <t>186 дош.пит 2012г</t>
  </si>
  <si>
    <t xml:space="preserve">Вариант 1 </t>
  </si>
  <si>
    <t xml:space="preserve">Вариант 2 </t>
  </si>
  <si>
    <t>№ 124</t>
  </si>
  <si>
    <t>Крупеник из смеси круп</t>
  </si>
  <si>
    <t>187 дош.пит 2012г</t>
  </si>
  <si>
    <t>№ 125</t>
  </si>
  <si>
    <t>Запеканка рисовая</t>
  </si>
  <si>
    <t>188 дош.пит 2012г</t>
  </si>
  <si>
    <t>рисовая</t>
  </si>
  <si>
    <t>Запеканка манная</t>
  </si>
  <si>
    <t>манная</t>
  </si>
  <si>
    <t>Запеканка пшенная</t>
  </si>
  <si>
    <t>пшенная</t>
  </si>
  <si>
    <t>Запеканка пшеничная</t>
  </si>
  <si>
    <t>пшеничная</t>
  </si>
  <si>
    <t xml:space="preserve"> № 126</t>
  </si>
  <si>
    <t>Запеканка рисовая с творогом.</t>
  </si>
  <si>
    <t>189 дош.пит 2012г</t>
  </si>
  <si>
    <t>№ 127</t>
  </si>
  <si>
    <t>Запеканка со свежими плодами</t>
  </si>
  <si>
    <t>190 дош.пит 2012г</t>
  </si>
  <si>
    <t>манная с яблоком</t>
  </si>
  <si>
    <t>рисовая с яблоком</t>
  </si>
  <si>
    <t>пшенная с яблоком</t>
  </si>
  <si>
    <t>манная с грушей</t>
  </si>
  <si>
    <t>рисовая с грушей</t>
  </si>
  <si>
    <t>пшенная с грушей</t>
  </si>
  <si>
    <t>№ 128</t>
  </si>
  <si>
    <t>Запеканка из смеси круп</t>
  </si>
  <si>
    <t>191 дош.пит 2012г</t>
  </si>
  <si>
    <t xml:space="preserve">Вариант 3 </t>
  </si>
  <si>
    <t xml:space="preserve">Вариант 4 </t>
  </si>
  <si>
    <t xml:space="preserve">Вариант 5 </t>
  </si>
  <si>
    <t xml:space="preserve">Вариант 6 </t>
  </si>
  <si>
    <t xml:space="preserve">Вариант 7 </t>
  </si>
  <si>
    <t>№ 129</t>
  </si>
  <si>
    <t>Запеканка из смеси круп со свежими плодами</t>
  </si>
  <si>
    <t>192 дош.пит 2012г</t>
  </si>
  <si>
    <t>Вариант 1 с яблоками</t>
  </si>
  <si>
    <t>Вариант 2 с яблоками</t>
  </si>
  <si>
    <t>Вариант 3 с яблоками</t>
  </si>
  <si>
    <t>Вариант 4 с яблоками</t>
  </si>
  <si>
    <t>Вариант 5 с яблоками</t>
  </si>
  <si>
    <t>Вариант 6 с яблоками</t>
  </si>
  <si>
    <t>Вариант 7 с яблоками</t>
  </si>
  <si>
    <t>Вариант 1 с грушами</t>
  </si>
  <si>
    <t>Вариант 2 с грушами</t>
  </si>
  <si>
    <t>Вариант 3 с грушами</t>
  </si>
  <si>
    <t>Вариант 4 с грушами</t>
  </si>
  <si>
    <t>Вариант 5 с грушами</t>
  </si>
  <si>
    <t>Вариант 6 с грушами</t>
  </si>
  <si>
    <t>Вариант 7 с грушами</t>
  </si>
  <si>
    <t xml:space="preserve"> № 130</t>
  </si>
  <si>
    <t>Пудинг рисовый</t>
  </si>
  <si>
    <t>195 дош.пит 2012г</t>
  </si>
  <si>
    <t xml:space="preserve">пудинг рисовый </t>
  </si>
  <si>
    <t>Пудинг манный</t>
  </si>
  <si>
    <t xml:space="preserve">пудинг  манный </t>
  </si>
  <si>
    <t>Пудинг пшенный</t>
  </si>
  <si>
    <t xml:space="preserve">пудинг  пшенный </t>
  </si>
  <si>
    <t>№ 131</t>
  </si>
  <si>
    <t>Пудинг из смеси круп     Вариант 1</t>
  </si>
  <si>
    <t>196 дош.пит 2012г</t>
  </si>
  <si>
    <t>Пудинг из смеси круп     Вариант 2</t>
  </si>
  <si>
    <t>Пудинг из смеси круп      Вариант2</t>
  </si>
  <si>
    <t>Пудинг из смеси круп      Вариант3</t>
  </si>
  <si>
    <t>№ 132</t>
  </si>
  <si>
    <t>Биточки или котлеты пшенные</t>
  </si>
  <si>
    <t>198 дош.пит 2012г</t>
  </si>
  <si>
    <t>пшенные</t>
  </si>
  <si>
    <t>Биточки или котлеты пшеничные</t>
  </si>
  <si>
    <t>пшеничные</t>
  </si>
  <si>
    <t>Биточки или котлеты перловые</t>
  </si>
  <si>
    <t>перловые</t>
  </si>
  <si>
    <t>Биточки или котлеты ячневые</t>
  </si>
  <si>
    <t>ячневые</t>
  </si>
  <si>
    <t>№ 133</t>
  </si>
  <si>
    <t>Биточки или котлеты манные, рисовые</t>
  </si>
  <si>
    <t>199 дош.пит 2012г</t>
  </si>
  <si>
    <t xml:space="preserve">манные </t>
  </si>
  <si>
    <t>рисовые</t>
  </si>
  <si>
    <t>№ 134</t>
  </si>
  <si>
    <t>Биточки или котлеты (из смеси круп)</t>
  </si>
  <si>
    <t>200 дош.пит 2012г</t>
  </si>
  <si>
    <t xml:space="preserve"> № 135</t>
  </si>
  <si>
    <t>Котлеты или биточки (из смеси круп) с морковью</t>
  </si>
  <si>
    <t>201 дош.пит 2012г</t>
  </si>
  <si>
    <t>№ 136</t>
  </si>
  <si>
    <t>Каша (из смеси круп) с рыбой</t>
  </si>
  <si>
    <t>202 дош.пит. 2012</t>
  </si>
  <si>
    <t>Каша (из смеси гречневой крупы и пшено) с горбушей</t>
  </si>
  <si>
    <t>Вариант 9</t>
  </si>
  <si>
    <t>Вариант 10</t>
  </si>
  <si>
    <t>Вариант 11</t>
  </si>
  <si>
    <t>Вариант 12</t>
  </si>
  <si>
    <t>Вариант 13</t>
  </si>
  <si>
    <t>№ 137</t>
  </si>
  <si>
    <t>Кулеш с мясом (из смеси круп) вар 1</t>
  </si>
  <si>
    <t>203 дош.пит. 2012</t>
  </si>
  <si>
    <t>Кулеш с мясом (из смеси круп) вар 2</t>
  </si>
  <si>
    <t>Кулеш с мясом (из смеси круп) вар 3</t>
  </si>
  <si>
    <t>Кулеш с мясом (из смеси круп) вар 4</t>
  </si>
  <si>
    <t>Кулеш с мясом (из смеси круп) вар 5</t>
  </si>
  <si>
    <t>Кулеш с мясом (из смеси круп) вар 6</t>
  </si>
  <si>
    <t>Кулеш с мясом (из смеси круп) вар 7</t>
  </si>
  <si>
    <t>Кулеш с мясом (из смеси круп) вар 8</t>
  </si>
  <si>
    <t>Кулеш с мясом (из смеси круп) вар 9</t>
  </si>
  <si>
    <t>Кулеш с мясом (из смеси круп) вар 10</t>
  </si>
  <si>
    <t>Кулеш с мясом (из смеси круп) вар 11</t>
  </si>
  <si>
    <t>№ 113</t>
  </si>
  <si>
    <t>Каша вязкая с морковью</t>
  </si>
  <si>
    <t>172 дош.пит. 2012</t>
  </si>
  <si>
    <t>вязкая овсяная</t>
  </si>
  <si>
    <t>вязкая пшеничная</t>
  </si>
  <si>
    <t>вязкая пшенная</t>
  </si>
  <si>
    <t>№ 114</t>
  </si>
  <si>
    <t>Каша манная с морковью</t>
  </si>
  <si>
    <t>150 г</t>
  </si>
  <si>
    <t>173 дош.пит. 2012</t>
  </si>
  <si>
    <t>200 г</t>
  </si>
  <si>
    <t>№116</t>
  </si>
  <si>
    <t>Каша манная  с соком морковным</t>
  </si>
  <si>
    <t>175 дош.пит. 2012г</t>
  </si>
  <si>
    <t>с соком морковным</t>
  </si>
  <si>
    <t>Каша манная с соком яблочным</t>
  </si>
  <si>
    <t>с соком яблочным</t>
  </si>
  <si>
    <t>№ 115</t>
  </si>
  <si>
    <t>Каша вязкая из смеси круп с морковью</t>
  </si>
  <si>
    <t>174 дош.пит. 2012г</t>
  </si>
  <si>
    <t xml:space="preserve">Каша вязкая рисовая с изюмом      </t>
  </si>
  <si>
    <t>176 дош.пит. 2012г</t>
  </si>
  <si>
    <t>с маслом</t>
  </si>
  <si>
    <t xml:space="preserve">Каша вязкая манная с изюмом       </t>
  </si>
  <si>
    <t>Каша из смеси круп с изюмом</t>
  </si>
  <si>
    <t>177 дош.пит. 2012г</t>
  </si>
  <si>
    <t>№ 119</t>
  </si>
  <si>
    <t xml:space="preserve">Каша вязкая из круп с черносливом </t>
  </si>
  <si>
    <t>178 дош.пит. 2012г</t>
  </si>
  <si>
    <t xml:space="preserve">Каша пшенная вязкая с тыквой </t>
  </si>
  <si>
    <t>169 дош.пит. 2012г</t>
  </si>
  <si>
    <t>пшенная (молоко)         155 г</t>
  </si>
  <si>
    <t>пшенная (молоко)         205 г</t>
  </si>
  <si>
    <t>пшенная  (молоко, вода)   155 г</t>
  </si>
  <si>
    <t>пшенная  (молоко, вода)   205 г</t>
  </si>
  <si>
    <t xml:space="preserve">Каша пшеничная вязкая с тыквой </t>
  </si>
  <si>
    <t>пшеничная (молоко)    155 г</t>
  </si>
  <si>
    <t>пшеничная (молоко)    205 г</t>
  </si>
  <si>
    <t>пшеничная(молоко, вода)155 г</t>
  </si>
  <si>
    <t>пшеничная(молоко, вода)205 г</t>
  </si>
  <si>
    <t xml:space="preserve">Каша рисовая вязкая с тыквой </t>
  </si>
  <si>
    <t>рисовая  (молоко)        155 г</t>
  </si>
  <si>
    <t>рисовая  (молоко)        205 г</t>
  </si>
  <si>
    <t>рисовая  (молоко, вода)    155 г</t>
  </si>
  <si>
    <t>рисовая (молоко, вода)     205 г</t>
  </si>
  <si>
    <t>Каша манная с тыквой</t>
  </si>
  <si>
    <t>170 дош.пит. 2012г</t>
  </si>
  <si>
    <t>Каша вязкая из смеси круп с тыквой</t>
  </si>
  <si>
    <t>171 дош.пит. 2012г</t>
  </si>
  <si>
    <t>Вариант  1           155 г</t>
  </si>
  <si>
    <t>Вариант  1           205 г</t>
  </si>
  <si>
    <t>Вариант  2           155 г</t>
  </si>
  <si>
    <t>Вариант  2           205 г</t>
  </si>
  <si>
    <t>Вариант  3           155 г</t>
  </si>
  <si>
    <t>Вариант  3           205 г</t>
  </si>
  <si>
    <t>Вариант  4           155 г</t>
  </si>
  <si>
    <t>Вариант  4           205 г</t>
  </si>
  <si>
    <t>Вариант  5           155 г</t>
  </si>
  <si>
    <t>Вариант  5           205 г</t>
  </si>
  <si>
    <t>Вариант  6           155 г</t>
  </si>
  <si>
    <t>Вариант  6           205 г</t>
  </si>
  <si>
    <t>Вариант  7           155 г</t>
  </si>
  <si>
    <t>Вариант  7           205 г</t>
  </si>
  <si>
    <t>Запеканка из смеси круп с тыквой</t>
  </si>
  <si>
    <t>193 дош.пит. 2012г</t>
  </si>
  <si>
    <t>Вариант  1           150 г</t>
  </si>
  <si>
    <t>Вариант  1           200 г</t>
  </si>
  <si>
    <t>Вариант  2           150 г</t>
  </si>
  <si>
    <t>Вариант  2           200 г</t>
  </si>
  <si>
    <t>Вариант  3           150 г</t>
  </si>
  <si>
    <t>Вариант  3           200 г</t>
  </si>
  <si>
    <t>Вариант  4           150 г</t>
  </si>
  <si>
    <t>Вариант  4           200 г</t>
  </si>
  <si>
    <t>Вариант  5           150 г</t>
  </si>
  <si>
    <t>Вариант  5           200 г</t>
  </si>
  <si>
    <t>Вариант  6           150 г</t>
  </si>
  <si>
    <t>Вариант  6           200 г</t>
  </si>
  <si>
    <t>Вариант  7           150 г</t>
  </si>
  <si>
    <t>Вариант  7           200 г</t>
  </si>
  <si>
    <t>Плов с изюмом</t>
  </si>
  <si>
    <t>556 Сбор.рец.1998г</t>
  </si>
  <si>
    <t>Каша боярская из пшена с изюмом</t>
  </si>
  <si>
    <t>139 Сбор.рец.нац.кух</t>
  </si>
  <si>
    <t>Каша янтарная из пшена с яблоком</t>
  </si>
  <si>
    <t>140 Сбор.рец.нац.кух</t>
  </si>
  <si>
    <t xml:space="preserve">Каша молочная Дружба        </t>
  </si>
  <si>
    <t>46 "Азбука питан"</t>
  </si>
  <si>
    <t>Каша вязкая молочная из риса и пшена</t>
  </si>
  <si>
    <t>175 Сбор.рец.школьн.</t>
  </si>
  <si>
    <t>Кашя вязкая молочная из риса и пшена</t>
  </si>
  <si>
    <t>с сахаром и маслом</t>
  </si>
  <si>
    <t>Плов сладкий</t>
  </si>
  <si>
    <t>196 Сбор.рец.школьн.</t>
  </si>
  <si>
    <t>Плов с фруктами</t>
  </si>
  <si>
    <t>195 Сбор.рец.школьн.</t>
  </si>
  <si>
    <t>№ 138</t>
  </si>
  <si>
    <t>204 дош.пит. 2012</t>
  </si>
  <si>
    <t>№ 139</t>
  </si>
  <si>
    <t xml:space="preserve">Макаронные изделия отварные с маслом  </t>
  </si>
  <si>
    <t>205 дош.пит. 2012</t>
  </si>
  <si>
    <t>№ 140</t>
  </si>
  <si>
    <t>Макаронные изделия отварные с сыром</t>
  </si>
  <si>
    <t>206 дош.пит. 2012</t>
  </si>
  <si>
    <t>№ 141</t>
  </si>
  <si>
    <t>Макароны, запеченные с сыром</t>
  </si>
  <si>
    <t>207 дош.пит. 2012</t>
  </si>
  <si>
    <t>№ 142</t>
  </si>
  <si>
    <t>Макароны, запеченные с яйцом</t>
  </si>
  <si>
    <t>208 дош.пит. 2012</t>
  </si>
  <si>
    <t>№ 143</t>
  </si>
  <si>
    <t>Макаронник</t>
  </si>
  <si>
    <t>209 дош.пит. 2012</t>
  </si>
  <si>
    <t>№ 144</t>
  </si>
  <si>
    <t>Запеканка из макарон с яблоками</t>
  </si>
  <si>
    <t>210 дош.пит. 2012</t>
  </si>
  <si>
    <t xml:space="preserve">Запеканка из макарон с творогом </t>
  </si>
  <si>
    <t>211 дош.пит. 2012</t>
  </si>
  <si>
    <t xml:space="preserve"> № 146</t>
  </si>
  <si>
    <t>Лапшевник с творогом</t>
  </si>
  <si>
    <t>212 дош.пит. 2012</t>
  </si>
  <si>
    <t>Макароны с овощами</t>
  </si>
  <si>
    <t>64 Прод.и.бл в дет/п. 1991</t>
  </si>
  <si>
    <t>№ 197</t>
  </si>
  <si>
    <t>Мясо отварное*</t>
  </si>
  <si>
    <t>273 дош.пит. 2012</t>
  </si>
  <si>
    <t>№ 198</t>
  </si>
  <si>
    <t>Мясо тушеное с овощами в соусе</t>
  </si>
  <si>
    <t>274 дош.пит. 2012</t>
  </si>
  <si>
    <t>№ 199</t>
  </si>
  <si>
    <t>Сосиски отварные</t>
  </si>
  <si>
    <t>275 дош.пит. 2012</t>
  </si>
  <si>
    <t>№ 200</t>
  </si>
  <si>
    <t>Сардельки отварные</t>
  </si>
  <si>
    <t xml:space="preserve"> № 201</t>
  </si>
  <si>
    <t>Жаркое по-домашнему</t>
  </si>
  <si>
    <t>276 дош.пит. 2012</t>
  </si>
  <si>
    <t>№ 202</t>
  </si>
  <si>
    <t>№ 203</t>
  </si>
  <si>
    <t>Бефстроганов из отварного мяса</t>
  </si>
  <si>
    <t>278 дош.пит. 2012</t>
  </si>
  <si>
    <t>№   204</t>
  </si>
  <si>
    <t>Суфле из отварного мяса с рисом</t>
  </si>
  <si>
    <t>279 дош.пит. 2012</t>
  </si>
  <si>
    <t xml:space="preserve"> №  205</t>
  </si>
  <si>
    <t xml:space="preserve"> с водой</t>
  </si>
  <si>
    <t>Суфле мясное из говядины с тыквой</t>
  </si>
  <si>
    <t>280 дош.пит. 2012</t>
  </si>
  <si>
    <t xml:space="preserve"> с молоком</t>
  </si>
  <si>
    <t>Котлеты рубленные, запеченные с молочным соусом</t>
  </si>
  <si>
    <t>281 дош.пит. 2012</t>
  </si>
  <si>
    <t>№ 206</t>
  </si>
  <si>
    <t>Котлеты, биточки, шницели рубленые из говядины</t>
  </si>
  <si>
    <t>из говядины с молоком</t>
  </si>
  <si>
    <t>из свинины  с молоком</t>
  </si>
  <si>
    <t>из говядины с водой</t>
  </si>
  <si>
    <t>изсвинины с водой</t>
  </si>
  <si>
    <t>из свинины с водой</t>
  </si>
  <si>
    <t>Котлеты с яблоками</t>
  </si>
  <si>
    <t>283 дош.пит. 2012</t>
  </si>
  <si>
    <t>Тефтели из печени с рисом</t>
  </si>
  <si>
    <t>284 дош.пит. 2012</t>
  </si>
  <si>
    <t xml:space="preserve"> с соусом № 352</t>
  </si>
  <si>
    <t>№ 210</t>
  </si>
  <si>
    <t xml:space="preserve"> с соусом № 354</t>
  </si>
  <si>
    <t xml:space="preserve"> с соусом № 365</t>
  </si>
  <si>
    <t>№  211</t>
  </si>
  <si>
    <t>Тефтели мясные  (1-й вариант)</t>
  </si>
  <si>
    <t xml:space="preserve"> № 212</t>
  </si>
  <si>
    <t>Тефтели мясные (2-й вариант)</t>
  </si>
  <si>
    <t>287 дош.пит. 2012</t>
  </si>
  <si>
    <t xml:space="preserve"> с соусом № 355</t>
  </si>
  <si>
    <t>Фрикадельки мясные в соусе</t>
  </si>
  <si>
    <t>288 дош.пит. 2012</t>
  </si>
  <si>
    <t xml:space="preserve"> с соусом № 356, молоком</t>
  </si>
  <si>
    <t>№ 213</t>
  </si>
  <si>
    <t xml:space="preserve"> с соусом № 356, водой</t>
  </si>
  <si>
    <t>№ 214</t>
  </si>
  <si>
    <t xml:space="preserve"> с соусом № 355, водой</t>
  </si>
  <si>
    <t>с водой</t>
  </si>
  <si>
    <t>№ 215</t>
  </si>
  <si>
    <t>Пудинг из говядины</t>
  </si>
  <si>
    <t>290 дош.пит. 2012</t>
  </si>
  <si>
    <t>№ 216</t>
  </si>
  <si>
    <t>Запеканка картофельная с говядиной</t>
  </si>
  <si>
    <t>291 дош.пит. 2012</t>
  </si>
  <si>
    <t xml:space="preserve"> с говядиной</t>
  </si>
  <si>
    <t>Запеканка картофельная с печенью</t>
  </si>
  <si>
    <t xml:space="preserve"> с печенью говяжьей</t>
  </si>
  <si>
    <t>№  217</t>
  </si>
  <si>
    <t>Макаронник с говядиной</t>
  </si>
  <si>
    <t>292 дош.пит. 2012</t>
  </si>
  <si>
    <t>Макаронник с печенью</t>
  </si>
  <si>
    <t>№ 218</t>
  </si>
  <si>
    <t>№  219</t>
  </si>
  <si>
    <t>Рулет с луком и яйцом</t>
  </si>
  <si>
    <t>295 дош.пит. 2012</t>
  </si>
  <si>
    <t>с молоком</t>
  </si>
  <si>
    <t>№  220</t>
  </si>
  <si>
    <t>№ 221</t>
  </si>
  <si>
    <t xml:space="preserve">Рулет с макаронами </t>
  </si>
  <si>
    <t>296 дош.пит. 2012</t>
  </si>
  <si>
    <t>Рулет мясной, фаршированный омлетом паровой</t>
  </si>
  <si>
    <t>24 диет.питанте 2002г</t>
  </si>
  <si>
    <t>Голубцы с мясом и рисом</t>
  </si>
  <si>
    <t>297 дош.пит. 2012</t>
  </si>
  <si>
    <t xml:space="preserve">Кабачки фаршированные </t>
  </si>
  <si>
    <t>299 дош.пит. 2012</t>
  </si>
  <si>
    <t>кабачки</t>
  </si>
  <si>
    <t xml:space="preserve">Баклажаны  фаршированные </t>
  </si>
  <si>
    <t>баклажаны</t>
  </si>
  <si>
    <t xml:space="preserve">Помидоры  фаршированные </t>
  </si>
  <si>
    <t>помидоры</t>
  </si>
  <si>
    <t>Перец фаршированный</t>
  </si>
  <si>
    <t>перец сладкий</t>
  </si>
  <si>
    <t>63 Как вкус.нак.реб.</t>
  </si>
  <si>
    <t>Биточки по-белорусски</t>
  </si>
  <si>
    <t>859 сбор.рец.1998г</t>
  </si>
  <si>
    <t>Запеканка капустная с отварной говядиной</t>
  </si>
  <si>
    <t>146 Пит. детей 1994г</t>
  </si>
  <si>
    <t>Кнели из говядины отварные</t>
  </si>
  <si>
    <t>2,11Справ.от диет</t>
  </si>
  <si>
    <t>Кнели из говядины отварные с маслом слив.</t>
  </si>
  <si>
    <t>90\5</t>
  </si>
  <si>
    <t>60\3</t>
  </si>
  <si>
    <t>Капустный рулет с говядиной</t>
  </si>
  <si>
    <t>80 Пит.дет.в саду</t>
  </si>
  <si>
    <t>12 Диет.пит.2002г</t>
  </si>
  <si>
    <t>№ 222</t>
  </si>
  <si>
    <t>Птица отварная</t>
  </si>
  <si>
    <t>300 дош.пит. 2012г</t>
  </si>
  <si>
    <t>куры</t>
  </si>
  <si>
    <t>Цыпленок отварной</t>
  </si>
  <si>
    <t>Филе птицы отварное</t>
  </si>
  <si>
    <t>№ 223</t>
  </si>
  <si>
    <t>Птица тушеная</t>
  </si>
  <si>
    <t>301 дош.пит. 2012г</t>
  </si>
  <si>
    <t>куры  с  соусом   № 354</t>
  </si>
  <si>
    <t>Цыпленок тушеный</t>
  </si>
  <si>
    <t>цыпл.-бройлерн. № 354</t>
  </si>
  <si>
    <t>Филе птицы тушеное</t>
  </si>
  <si>
    <t>филе птицы соус № 354</t>
  </si>
  <si>
    <t>куры  с  соусом   № 355</t>
  </si>
  <si>
    <t>цыпл.-бройлерн. № 355</t>
  </si>
  <si>
    <t>филе птицы соус № 355</t>
  </si>
  <si>
    <t>куры  с  соусом   № 357</t>
  </si>
  <si>
    <t>цыпл.-бройлерн. № 357</t>
  </si>
  <si>
    <t>филе птицы соус № 357</t>
  </si>
  <si>
    <t>№ 224</t>
  </si>
  <si>
    <t>Птица, тушеная в соусе с овощами</t>
  </si>
  <si>
    <t>Цыпленок, тушеный в соусе с овощами</t>
  </si>
  <si>
    <t>№ 225</t>
  </si>
  <si>
    <t>Плов из птицы</t>
  </si>
  <si>
    <t>304 дош.пит. 2012г</t>
  </si>
  <si>
    <t>Плов с цыпленком</t>
  </si>
  <si>
    <t>Плов из филе птицы</t>
  </si>
  <si>
    <t>№226</t>
  </si>
  <si>
    <t xml:space="preserve">Котлеты рубленные из птицы </t>
  </si>
  <si>
    <t>305 дош.пит. 2012г</t>
  </si>
  <si>
    <t>куры с молоком</t>
  </si>
  <si>
    <t>Котлеты рубленные из цыпленка</t>
  </si>
  <si>
    <t>цыпл.-бройл. с молоком</t>
  </si>
  <si>
    <t xml:space="preserve">Котлеты рубленные из филе птицы </t>
  </si>
  <si>
    <t>филе птицы с молоком</t>
  </si>
  <si>
    <t>куры с водой</t>
  </si>
  <si>
    <t>цыпл.-бройл. с водой</t>
  </si>
  <si>
    <t>филе птицы с водой</t>
  </si>
  <si>
    <t>№ 227</t>
  </si>
  <si>
    <t>Биточки рубленные из птицы паровые</t>
  </si>
  <si>
    <t>из кур с молоком</t>
  </si>
  <si>
    <t>из кур с водой</t>
  </si>
  <si>
    <t>Биточки рубленные из цыпленка паровые</t>
  </si>
  <si>
    <t>из бр-цыплен.с молоком</t>
  </si>
  <si>
    <t>из бр-цыплен.с водой</t>
  </si>
  <si>
    <t>из филе птиц.с молоком</t>
  </si>
  <si>
    <t>из филе птиц.с водой</t>
  </si>
  <si>
    <t>№ 228</t>
  </si>
  <si>
    <t>Котлеты рубл. из кур, запеченные с соусом молочным</t>
  </si>
  <si>
    <t>307 дош.пит. 2012г</t>
  </si>
  <si>
    <t>Котлеты рубл. из филе птицы, запечен. с соусом молочным</t>
  </si>
  <si>
    <t>Котлеты рубл. из филе птицы, запеч. с соусом молочным</t>
  </si>
  <si>
    <t>Фрикадельки из кур</t>
  </si>
  <si>
    <t>308 дош.пит. 2012г</t>
  </si>
  <si>
    <t>Фрикадельки из бр-цыплен.</t>
  </si>
  <si>
    <t>Фрикадельки из филе птицы</t>
  </si>
  <si>
    <t>№  230</t>
  </si>
  <si>
    <t>Зразы куриные с омлетом и овощами</t>
  </si>
  <si>
    <t>309 дош.пит. 2012г</t>
  </si>
  <si>
    <t>Зразы из цыпленка с омлетом и овощами</t>
  </si>
  <si>
    <t>Зразы из филе птицы с омлетом и овощами</t>
  </si>
  <si>
    <t>№ 231</t>
  </si>
  <si>
    <t>Суфле куриное</t>
  </si>
  <si>
    <t>суфле куриное</t>
  </si>
  <si>
    <t>Суфле из цыпленка</t>
  </si>
  <si>
    <t>суфле из филе птицы</t>
  </si>
  <si>
    <t>№ 232</t>
  </si>
  <si>
    <t>Суфле куриное с рисом</t>
  </si>
  <si>
    <t>311 дош.пит. 2012г</t>
  </si>
  <si>
    <t>Суфле из цыпленка с рисом</t>
  </si>
  <si>
    <t>Суфле из филе птицы с рисом</t>
  </si>
  <si>
    <t>№ 233</t>
  </si>
  <si>
    <t>Кнели куриные с рисом</t>
  </si>
  <si>
    <t>312 дош.пит. 2012г</t>
  </si>
  <si>
    <t>Кнели из цыпленка с рисом</t>
  </si>
  <si>
    <t>Кнели из филе птицы с рисом</t>
  </si>
  <si>
    <t xml:space="preserve">Горбуша отварная  </t>
  </si>
  <si>
    <t>242 дош.пит. 2012г</t>
  </si>
  <si>
    <t>Минтай отварной</t>
  </si>
  <si>
    <t>243 дош.пит. 2012</t>
  </si>
  <si>
    <t>Рыба горбуша, припущенная с овощами</t>
  </si>
  <si>
    <t>244 дош.пит. 2012г</t>
  </si>
  <si>
    <t>Рыба минтай, припущенная с овощами</t>
  </si>
  <si>
    <t>Рыба горбуша припущенная</t>
  </si>
  <si>
    <t>245 дош.пит. 2012г</t>
  </si>
  <si>
    <t>Рыба минтай припущенная</t>
  </si>
  <si>
    <t>Рыба горбуша, припущенная в молоке</t>
  </si>
  <si>
    <t>246 дош.пит. 2012г</t>
  </si>
  <si>
    <t>Рыба минтай, припущенная в молоке</t>
  </si>
  <si>
    <t>Рыба горбуша, тушенная с овощами</t>
  </si>
  <si>
    <t>247 дош.пит. 2012г</t>
  </si>
  <si>
    <t>Рыба минтай, тушенная с овощами</t>
  </si>
  <si>
    <t xml:space="preserve">Котлеты из горбуши с капустой и морковью запеченные </t>
  </si>
  <si>
    <t>248 дош.пит. 2012г</t>
  </si>
  <si>
    <t xml:space="preserve">Котлеты из минтая рыбные с капустой и морковью запеченные </t>
  </si>
  <si>
    <t>Рыба минтай, запеченная в омлете</t>
  </si>
  <si>
    <t>Рыба горбуша, запеченная с картофелем</t>
  </si>
  <si>
    <t>250 дош.пит. 2012г</t>
  </si>
  <si>
    <t>Рыба минтай, запеченная с картофелем</t>
  </si>
  <si>
    <t>Рыба горбуша, запеченная в молочном соусе</t>
  </si>
  <si>
    <t>251 дош.пит. 2012г</t>
  </si>
  <si>
    <t>Рыба минтай, запеченная в молочном соусе</t>
  </si>
  <si>
    <t>Рыба горбуша, запеченная в сметанном соусе</t>
  </si>
  <si>
    <t>252 дош.пит. 2012г</t>
  </si>
  <si>
    <t>Рыба минтай, запеченная в сметанном соусе</t>
  </si>
  <si>
    <t>Рыба горбуша, запеченная с морковью</t>
  </si>
  <si>
    <t>253 дош.пит. 2012г</t>
  </si>
  <si>
    <t>Рыба минтай, запеченная с морковью</t>
  </si>
  <si>
    <t xml:space="preserve">Рыба горбуша запеченная </t>
  </si>
  <si>
    <t>254 дош.пит. 2012г</t>
  </si>
  <si>
    <t xml:space="preserve">Рыба минтай запеченная </t>
  </si>
  <si>
    <t xml:space="preserve"> Котлеты из горбуши любительские   </t>
  </si>
  <si>
    <t>256 дош.пит. 2012г</t>
  </si>
  <si>
    <t xml:space="preserve"> Котлеты из горбуши любительские  </t>
  </si>
  <si>
    <t xml:space="preserve"> Котлеты из минтая любительские  </t>
  </si>
  <si>
    <t xml:space="preserve">Котлеты  из горбуши паровые </t>
  </si>
  <si>
    <t>257 дош.пит. 2012г</t>
  </si>
  <si>
    <t xml:space="preserve">Котлеты из минтая паровые </t>
  </si>
  <si>
    <t xml:space="preserve">Шницель из горбуши натуральный </t>
  </si>
  <si>
    <t>258 дош.пит. 2012г</t>
  </si>
  <si>
    <t xml:space="preserve">Шницель из минтая натуральный </t>
  </si>
  <si>
    <t>Биточки из горбуши с овощами запеченные</t>
  </si>
  <si>
    <t>259 дош.пит. 2012г</t>
  </si>
  <si>
    <t xml:space="preserve"> Биточки из минтая с овощами запеченные</t>
  </si>
  <si>
    <t>Тефтели из горбуши паровые</t>
  </si>
  <si>
    <t>260 дош.пит. 2012г</t>
  </si>
  <si>
    <t>Тефтели из минтая паровые</t>
  </si>
  <si>
    <t>Тефтели из горбуши паровые с маслом</t>
  </si>
  <si>
    <t xml:space="preserve">60/5 </t>
  </si>
  <si>
    <t xml:space="preserve">80/5 </t>
  </si>
  <si>
    <t>Тефтели из минтая паровые с маслом</t>
  </si>
  <si>
    <t>Тефтели из горбуши тушеные</t>
  </si>
  <si>
    <t>261дош.пит. 2012г</t>
  </si>
  <si>
    <t>Тефтели из минтая тушеные</t>
  </si>
  <si>
    <t xml:space="preserve">Фрикадельки из горбуши отварные </t>
  </si>
  <si>
    <t>263 дош.пит. 2012г</t>
  </si>
  <si>
    <t xml:space="preserve">Фрикадельки из минтая отварные </t>
  </si>
  <si>
    <t>Фрикадельки из горбуши запеченные с молочным соусом</t>
  </si>
  <si>
    <t>264 дош.пит. 2012г</t>
  </si>
  <si>
    <t>Фрикадельки из минтая запеченные с молочным соусом</t>
  </si>
  <si>
    <t>Зразы рыбные с яйцами из горбуши</t>
  </si>
  <si>
    <t>265дош.пит. 2012г</t>
  </si>
  <si>
    <t>Зразы рыбные с яйцами из минтая</t>
  </si>
  <si>
    <t>Рулет из минтая</t>
  </si>
  <si>
    <t>Рулет из горбуши (с молоком)</t>
  </si>
  <si>
    <t>Рулет из минтая (с молоком)</t>
  </si>
  <si>
    <t>Рыба, запеченная с овощами (горбуша)</t>
  </si>
  <si>
    <t>Суфле из горбуши</t>
  </si>
  <si>
    <t>268 дош.пит.2012г</t>
  </si>
  <si>
    <t>Суфле из минтая</t>
  </si>
  <si>
    <t>Пудинг рыбный запеченный из горбуши</t>
  </si>
  <si>
    <t>269 дош.пит.2012г</t>
  </si>
  <si>
    <t xml:space="preserve">Пудинг из минтая запеченный </t>
  </si>
  <si>
    <t>270 дош.пит.2012г</t>
  </si>
  <si>
    <t>Пудинг из минтая паровой</t>
  </si>
  <si>
    <t>Кнели рыбные из горбуши</t>
  </si>
  <si>
    <t>271 дош.пит. 2012г</t>
  </si>
  <si>
    <t>Кнели рыбные из минтая</t>
  </si>
  <si>
    <t>Рыба "Аппетитная" (горбуша)</t>
  </si>
  <si>
    <t>Рыба запеченная с луком по-домашнему горбуша</t>
  </si>
  <si>
    <t>424 Сб.рец.нар.России</t>
  </si>
  <si>
    <t>Рыба запеченная с луком по-домашнему минтай</t>
  </si>
  <si>
    <t>Галки рыбные из горбуши</t>
  </si>
  <si>
    <t>549 Сб.рец.Белорус.кух</t>
  </si>
  <si>
    <t>Галки рыбные из минтая</t>
  </si>
  <si>
    <t>№ 274</t>
  </si>
  <si>
    <t xml:space="preserve">Пельмени мясные отварные с маслом </t>
  </si>
  <si>
    <t>440 дош.пит. 2012г</t>
  </si>
  <si>
    <t>Пельмени мясные отварные с маслом</t>
  </si>
  <si>
    <t xml:space="preserve">Вареники отварные </t>
  </si>
  <si>
    <t>442 дош.пит. 2012г</t>
  </si>
  <si>
    <t>Вареники отварные      180</t>
  </si>
  <si>
    <t>Вареники отварные      150</t>
  </si>
  <si>
    <t xml:space="preserve"> № 276</t>
  </si>
  <si>
    <t>Вареники отварные с маслом</t>
  </si>
  <si>
    <t>С маслом сливочным</t>
  </si>
  <si>
    <t>Вареники отварные с йогуртом</t>
  </si>
  <si>
    <t>С джемом</t>
  </si>
  <si>
    <t>Блинчики с маслом</t>
  </si>
  <si>
    <t>С повидлом</t>
  </si>
  <si>
    <t>Блинчики с джемом</t>
  </si>
  <si>
    <t>Блинчики с повидлом</t>
  </si>
  <si>
    <t>С сахаром</t>
  </si>
  <si>
    <t>Со сгущенным молоком</t>
  </si>
  <si>
    <t>№ 277</t>
  </si>
  <si>
    <t>Блинчики с сахаром</t>
  </si>
  <si>
    <t>Блинчики со сгущенным молоком</t>
  </si>
  <si>
    <t xml:space="preserve">Оладьи с маслом </t>
  </si>
  <si>
    <t>449 дош.пит. 2012г</t>
  </si>
  <si>
    <t>Оладьи с джемом</t>
  </si>
  <si>
    <t xml:space="preserve"> № 278</t>
  </si>
  <si>
    <t>Оладьи с повидлом</t>
  </si>
  <si>
    <t>Оладьи с вареньем</t>
  </si>
  <si>
    <t>Оладьи с изюмом с маслом</t>
  </si>
  <si>
    <t>450 дош.пит. 2012г</t>
  </si>
  <si>
    <t>Оладьи с изюмом с джемом</t>
  </si>
  <si>
    <t>№ 279</t>
  </si>
  <si>
    <t>Оладьи с изюмом с повидлом</t>
  </si>
  <si>
    <t>Оладьи с изюмом с вареньем</t>
  </si>
  <si>
    <t>Оладьи с яблокоми с маслом</t>
  </si>
  <si>
    <t>451 дош.пит. 2012г</t>
  </si>
  <si>
    <t>Оладьи с яблоками с маслом</t>
  </si>
  <si>
    <t>Оладьи с яблоками с джемом</t>
  </si>
  <si>
    <t>№ 280</t>
  </si>
  <si>
    <t>Оладьи с яблоками с повидлом</t>
  </si>
  <si>
    <t>№ 281</t>
  </si>
  <si>
    <t>Оладьи с яблоками с вареньем</t>
  </si>
  <si>
    <t xml:space="preserve"> № 282</t>
  </si>
  <si>
    <t>Пирожки сдобные печеные с морковью</t>
  </si>
  <si>
    <t>454 дош.пит. 2012г</t>
  </si>
  <si>
    <t xml:space="preserve"> № 283</t>
  </si>
  <si>
    <t>Пирожки сдобные печеные с картофелем и луком</t>
  </si>
  <si>
    <t>№ 283</t>
  </si>
  <si>
    <t>Пирожки сдобные печеные с творогом</t>
  </si>
  <si>
    <t xml:space="preserve"> № 285</t>
  </si>
  <si>
    <t>Пирожки сдобные печеные с яблоками</t>
  </si>
  <si>
    <t xml:space="preserve"> № 286</t>
  </si>
  <si>
    <t>Пирожки сдобные печеные с курагой</t>
  </si>
  <si>
    <t>№ 287</t>
  </si>
  <si>
    <t>Пирожки сдобные печеные с морковью и рисом</t>
  </si>
  <si>
    <t>№ 288</t>
  </si>
  <si>
    <t>Пирожки сдобные печеные с зеленым луком и яйцом</t>
  </si>
  <si>
    <t>Ватрушка с творогом</t>
  </si>
  <si>
    <t>458 дош.пит. 2012г</t>
  </si>
  <si>
    <t xml:space="preserve"> № 289</t>
  </si>
  <si>
    <t>Пирог открытый с повидлом</t>
  </si>
  <si>
    <t>459 дош пит.2012г</t>
  </si>
  <si>
    <t>№ 290</t>
  </si>
  <si>
    <t>Пирог открытый с джемом</t>
  </si>
  <si>
    <t>459 дош.пит. 2012г</t>
  </si>
  <si>
    <t>№ 325</t>
  </si>
  <si>
    <t>Крендель сахарный</t>
  </si>
  <si>
    <t>460 дош.пит. 2012г</t>
  </si>
  <si>
    <t>Пирожки песочные с яблоками</t>
  </si>
  <si>
    <t>464 дош.пит. 2012г</t>
  </si>
  <si>
    <t>№ 326</t>
  </si>
  <si>
    <t>Сдоба обыкновенная</t>
  </si>
  <si>
    <t>466 дош.пит. 2012г</t>
  </si>
  <si>
    <t>Булочка ванильная</t>
  </si>
  <si>
    <t>467 дош.пит. 2012г</t>
  </si>
  <si>
    <t xml:space="preserve"> № 327</t>
  </si>
  <si>
    <t>Булочка домашняя</t>
  </si>
  <si>
    <t>469 дош.пит. 2012г</t>
  </si>
  <si>
    <t xml:space="preserve"> № 328</t>
  </si>
  <si>
    <t>Булочка дорожная</t>
  </si>
  <si>
    <t>470 дош.пит. 2012г</t>
  </si>
  <si>
    <t>Булочка "Октябренок"</t>
  </si>
  <si>
    <t>471 дош.пит. 2012г</t>
  </si>
  <si>
    <t xml:space="preserve"> № 329</t>
  </si>
  <si>
    <t>Булочка школьная</t>
  </si>
  <si>
    <t>472 дош.пит. 2012г</t>
  </si>
  <si>
    <t>№ 330</t>
  </si>
  <si>
    <t>Булочка "Веснушка"</t>
  </si>
  <si>
    <t>473 дош.пит. 2012г</t>
  </si>
  <si>
    <t>Булочка российская</t>
  </si>
  <si>
    <t>474 дош.пит. 2012г</t>
  </si>
  <si>
    <t xml:space="preserve"> № 331</t>
  </si>
  <si>
    <t>Булочка "Алтайская"</t>
  </si>
  <si>
    <t>477 дош.пит. 2012г</t>
  </si>
  <si>
    <t>№ 332</t>
  </si>
  <si>
    <t>Булочка "Розовая"</t>
  </si>
  <si>
    <t>476 дош.пит. 2012г</t>
  </si>
  <si>
    <t>Булочка молочная</t>
  </si>
  <si>
    <t>479 дош.пит. 2012г</t>
  </si>
  <si>
    <t xml:space="preserve"> № 333</t>
  </si>
  <si>
    <t>Булочка "Янтарная"</t>
  </si>
  <si>
    <t>481 дош.пит. 2012г</t>
  </si>
  <si>
    <t xml:space="preserve"> № 334</t>
  </si>
  <si>
    <t>Булочка "Творожная"</t>
  </si>
  <si>
    <t>483 дош.пит. 2012г</t>
  </si>
  <si>
    <t>Коржики молочные</t>
  </si>
  <si>
    <t>496 дош.пит. 2012г</t>
  </si>
  <si>
    <t xml:space="preserve"> № 335</t>
  </si>
  <si>
    <t>Ватрушка с клюквой или брусникой</t>
  </si>
  <si>
    <t>№ 336</t>
  </si>
  <si>
    <t>Сочни из песочного теста</t>
  </si>
  <si>
    <t>572 дош.пит. 2012г</t>
  </si>
  <si>
    <t>№ 337</t>
  </si>
  <si>
    <t>Рогалик с джемом</t>
  </si>
  <si>
    <t>№ 377</t>
  </si>
  <si>
    <t>Эчпочмак с говядиной</t>
  </si>
  <si>
    <t>101.49 сб.рец.нар.России</t>
  </si>
  <si>
    <t>№ 378</t>
  </si>
  <si>
    <t>Блины с маслом</t>
  </si>
  <si>
    <t>549 Сб.рец.и кул.изд1973г</t>
  </si>
  <si>
    <t>№ 379</t>
  </si>
  <si>
    <t>Блины со сметаной</t>
  </si>
  <si>
    <t xml:space="preserve"> № 380</t>
  </si>
  <si>
    <t>Блины с джемом</t>
  </si>
  <si>
    <t>Блины с повидлом</t>
  </si>
  <si>
    <t>Шанежки наливные с яйцом (на воде)</t>
  </si>
  <si>
    <t>1320 Сб.рец.и кул.изд1998г</t>
  </si>
  <si>
    <t>Шанежки наливные с яйцом (на молоке)</t>
  </si>
  <si>
    <t>Бисквитный рулет с повидлом</t>
  </si>
  <si>
    <t>196 "Пит детей" 1981г</t>
  </si>
  <si>
    <t>Сумсы печеные (капуста, лук)</t>
  </si>
  <si>
    <t>1330 Сб.рец.и кул.изд1998г</t>
  </si>
  <si>
    <t>с минтаем</t>
  </si>
  <si>
    <t>Сумсы печеные (капуста, яйца)</t>
  </si>
  <si>
    <t>с горбушей</t>
  </si>
  <si>
    <t>Расстегаи с минтаем</t>
  </si>
  <si>
    <t>697 Сб.рец.и кул.изд1996г</t>
  </si>
  <si>
    <t>с рисом и яйцом</t>
  </si>
  <si>
    <t>Расстегаи с горбушей</t>
  </si>
  <si>
    <t>Расстегаи с рисом и яйцом</t>
  </si>
  <si>
    <t>Фарш рисовый</t>
  </si>
  <si>
    <t>585 Сб.рец.и кул.изд1973г</t>
  </si>
  <si>
    <t>Фарш из минтая</t>
  </si>
  <si>
    <t>716 Сб.рец.и кул.изд1996г</t>
  </si>
  <si>
    <t>Фарш из горбуши</t>
  </si>
  <si>
    <t>Фарш из зеленого лука с яйцом</t>
  </si>
  <si>
    <t>851 Сб.рец.и кул.изд 2002г</t>
  </si>
  <si>
    <t>№  161</t>
  </si>
  <si>
    <t>Вареники ленивые (отварные)</t>
  </si>
  <si>
    <t>230 дош.пит. 2012г.</t>
  </si>
  <si>
    <t>Вареники ленивые (отварные) с маслом</t>
  </si>
  <si>
    <t>100/5</t>
  </si>
  <si>
    <t>150/7,5</t>
  </si>
  <si>
    <t>Вареники ленивые (отварные)с сахаром</t>
  </si>
  <si>
    <t>100/10</t>
  </si>
  <si>
    <t xml:space="preserve"> №  162</t>
  </si>
  <si>
    <t>Сырники из творога</t>
  </si>
  <si>
    <t>231 дош.пит. 2012</t>
  </si>
  <si>
    <t>Сырники из творога с маслом</t>
  </si>
  <si>
    <t>Сырники из творога с вареньем</t>
  </si>
  <si>
    <t>100/20</t>
  </si>
  <si>
    <t>150/30</t>
  </si>
  <si>
    <t>№ 163</t>
  </si>
  <si>
    <t>Сырники  с картофелем</t>
  </si>
  <si>
    <t>232 дош.пит. 2012</t>
  </si>
  <si>
    <t>Сырники  с картофелем  соусом № 350</t>
  </si>
  <si>
    <t>100/30</t>
  </si>
  <si>
    <t>150/45</t>
  </si>
  <si>
    <t>Сырники  с картофелем  соусом № 354</t>
  </si>
  <si>
    <t>№  164</t>
  </si>
  <si>
    <t>Сырники  с морковью</t>
  </si>
  <si>
    <t>233 дош.пит. 2012</t>
  </si>
  <si>
    <t>Сырники  с морковью соус №351</t>
  </si>
  <si>
    <t>Сырники  с морковью соус №354</t>
  </si>
  <si>
    <t>№ 165</t>
  </si>
  <si>
    <t>Пудинг  из творога (запеченный)</t>
  </si>
  <si>
    <t>235 дош.пит. 2012</t>
  </si>
  <si>
    <t>№ 166</t>
  </si>
  <si>
    <t>Запеканка   из творога с мукой</t>
  </si>
  <si>
    <t>Пудинг из творога с яблоками</t>
  </si>
  <si>
    <t>240 дош.пит. 2012</t>
  </si>
  <si>
    <t xml:space="preserve"> № 169</t>
  </si>
  <si>
    <t>Зразы  из творога с изюмом</t>
  </si>
  <si>
    <t>241 дош.пит. 2012</t>
  </si>
  <si>
    <t xml:space="preserve"> Пирог творожный</t>
  </si>
  <si>
    <t>№ 345</t>
  </si>
  <si>
    <t>Ватрушка из творога и овощей</t>
  </si>
  <si>
    <t>238 дош.пит. 2012г</t>
  </si>
  <si>
    <t>Запеканка   из творога с морковью</t>
  </si>
  <si>
    <t xml:space="preserve">Запеканка   из творога с овсяными хлопьями </t>
  </si>
  <si>
    <t>24 Сб.рец.бл.зарубеж</t>
  </si>
  <si>
    <t>25 Сб.рец.бл.зарубеж</t>
  </si>
  <si>
    <t>Биточки манные с творогом</t>
  </si>
  <si>
    <t>68 Прод. и бл.в дет.пит.</t>
  </si>
  <si>
    <t xml:space="preserve">Наименование изделия: </t>
  </si>
  <si>
    <t>Выход, г</t>
  </si>
  <si>
    <t>белки, г</t>
  </si>
  <si>
    <t>жиры, г</t>
  </si>
  <si>
    <t>углеводы,г</t>
  </si>
  <si>
    <t>№ 80</t>
  </si>
  <si>
    <t>125 дош.пит.2012г</t>
  </si>
  <si>
    <t>№ 81</t>
  </si>
  <si>
    <t>126 дош.пит.2012г</t>
  </si>
  <si>
    <t xml:space="preserve"> № 82</t>
  </si>
  <si>
    <t xml:space="preserve">Капуста отварная с маслом </t>
  </si>
  <si>
    <t>127 дош.пит.2012г</t>
  </si>
  <si>
    <t>Капуста отварная с соусом</t>
  </si>
  <si>
    <t>с соусом № 350</t>
  </si>
  <si>
    <t>с соусом № 354</t>
  </si>
  <si>
    <t>№ 83</t>
  </si>
  <si>
    <t>Морковь с зеленым горошком в молочном соусе</t>
  </si>
  <si>
    <t>129 дош.пит.2012г</t>
  </si>
  <si>
    <t>с соусом № 366</t>
  </si>
  <si>
    <t>№ 84</t>
  </si>
  <si>
    <t>132 дош.пит.2012г</t>
  </si>
  <si>
    <t>№ 85</t>
  </si>
  <si>
    <t xml:space="preserve">Картофель, тушенный в соусе </t>
  </si>
  <si>
    <t>133 дош.пит.2012г</t>
  </si>
  <si>
    <t>№ 86</t>
  </si>
  <si>
    <t>Свекла, тушенная в сметане или соусе</t>
  </si>
  <si>
    <t>134 дош.пит.2012г</t>
  </si>
  <si>
    <t>со сметаной</t>
  </si>
  <si>
    <t>№ 87</t>
  </si>
  <si>
    <t>Свекла, тушенная с яблоками</t>
  </si>
  <si>
    <t>135 дош.пит.2012г</t>
  </si>
  <si>
    <t>№ 88</t>
  </si>
  <si>
    <t>Морковь, тушенная с рисом и черносливом</t>
  </si>
  <si>
    <t>136 дош.пит.2012г</t>
  </si>
  <si>
    <t>№ 89</t>
  </si>
  <si>
    <t>Рагу из овощей</t>
  </si>
  <si>
    <t>137 дош.пит.2012г</t>
  </si>
  <si>
    <t>№ 90</t>
  </si>
  <si>
    <t>Картофельные лепешки</t>
  </si>
  <si>
    <t>138 дош.пит.2012г</t>
  </si>
  <si>
    <t>№ 91</t>
  </si>
  <si>
    <t>Котлеты картофельные</t>
  </si>
  <si>
    <t>139 дош.пит.2012г</t>
  </si>
  <si>
    <t xml:space="preserve">с маслом </t>
  </si>
  <si>
    <t>№ 92</t>
  </si>
  <si>
    <t>Котлеты морковные</t>
  </si>
  <si>
    <t>140 дош.пит.2012г</t>
  </si>
  <si>
    <t>№ 93</t>
  </si>
  <si>
    <t>Крокеты из моркови с изюмом</t>
  </si>
  <si>
    <t>141 дош.пит.2012г</t>
  </si>
  <si>
    <t>№ 94</t>
  </si>
  <si>
    <t xml:space="preserve">Котлеты свекольные </t>
  </si>
  <si>
    <t>142 дош.пит.2012г</t>
  </si>
  <si>
    <t>№ 96</t>
  </si>
  <si>
    <t>Котлеты капустно-морковные</t>
  </si>
  <si>
    <t>144 дош.пит.2012г</t>
  </si>
  <si>
    <t>№ 97</t>
  </si>
  <si>
    <t>Котлеты из овощей</t>
  </si>
  <si>
    <t>146 дош.пит.2012г</t>
  </si>
  <si>
    <t>№ 98</t>
  </si>
  <si>
    <t>Картофельные оладьи со свежей капустой</t>
  </si>
  <si>
    <t>149 дош.пит.2012г</t>
  </si>
  <si>
    <t xml:space="preserve"> № 99</t>
  </si>
  <si>
    <t>Картофельные оладьи с сыром</t>
  </si>
  <si>
    <t>150 дош.пит.2012г</t>
  </si>
  <si>
    <t>№ 100</t>
  </si>
  <si>
    <t>Картофель, запеченный в сметанном соусе</t>
  </si>
  <si>
    <t>151 дош.пит.2012г</t>
  </si>
  <si>
    <t>№ 101</t>
  </si>
  <si>
    <t>Запеканка капустная</t>
  </si>
  <si>
    <t>152 дош.пит.2012г</t>
  </si>
  <si>
    <t>с соусом № 355</t>
  </si>
  <si>
    <t>№ 102</t>
  </si>
  <si>
    <t xml:space="preserve">Запеканка морковная  </t>
  </si>
  <si>
    <t>153 дош.пит.2012г</t>
  </si>
  <si>
    <t>№ 103</t>
  </si>
  <si>
    <t>Запеканка морковная с творогом</t>
  </si>
  <si>
    <t>154 дош.пит.2012г</t>
  </si>
  <si>
    <t>№ 104</t>
  </si>
  <si>
    <t xml:space="preserve">Запеканка овощная </t>
  </si>
  <si>
    <t>155 дош.пит.2012г</t>
  </si>
  <si>
    <t xml:space="preserve"> № 105</t>
  </si>
  <si>
    <t>Пудинг из моркови</t>
  </si>
  <si>
    <t>158 дош.пит.2012г</t>
  </si>
  <si>
    <t>№ 106</t>
  </si>
  <si>
    <t>Суфле из моркови с творогом</t>
  </si>
  <si>
    <t>159 дош.пит.2012г</t>
  </si>
  <si>
    <t>№ 107</t>
  </si>
  <si>
    <t>Капуста белокочанная, запеченная в соусе</t>
  </si>
  <si>
    <t>160 дош.пит.2012г</t>
  </si>
  <si>
    <t>№ 108</t>
  </si>
  <si>
    <t>Перец, фаршированный овощами и рисом</t>
  </si>
  <si>
    <t>161 дош.пит.2012г</t>
  </si>
  <si>
    <t>Тыква отварная</t>
  </si>
  <si>
    <t>128 дош.пит.2012г</t>
  </si>
  <si>
    <t>Каша из тыквы</t>
  </si>
  <si>
    <t>130 дош.пит.2012г</t>
  </si>
  <si>
    <t>Тыква, припущенная с яблоком и изюмом</t>
  </si>
  <si>
    <t>131 дош.пит.2012г</t>
  </si>
  <si>
    <t>Котлеты из кабачков и творога</t>
  </si>
  <si>
    <t>145 дош.пит.2012г</t>
  </si>
  <si>
    <t>с маслом      105 г</t>
  </si>
  <si>
    <t>с маслом      155 г</t>
  </si>
  <si>
    <t>с соусом № 350   115 г</t>
  </si>
  <si>
    <t>с соусом № 350   180 г</t>
  </si>
  <si>
    <t>с соусом № 354   115 г</t>
  </si>
  <si>
    <t>с соусом № 354   180 г</t>
  </si>
  <si>
    <t>Запеканка из тыквы</t>
  </si>
  <si>
    <t>156 дош.пит.2012г</t>
  </si>
  <si>
    <t>Тыквенно-яблочная запеканка</t>
  </si>
  <si>
    <t>157 дош.пит.2012г</t>
  </si>
  <si>
    <t>Картофель печеный</t>
  </si>
  <si>
    <t>56 Дружинина Л.В.</t>
  </si>
  <si>
    <t>40, 3</t>
  </si>
  <si>
    <t>1, 7</t>
  </si>
  <si>
    <t>Овощи по-карпатски с пшеничной крупой</t>
  </si>
  <si>
    <t>Овощи по-карпатски с перловой крупой</t>
  </si>
  <si>
    <t xml:space="preserve">Икра овощная </t>
  </si>
  <si>
    <t>125 Сб. рец. 1982 г.</t>
  </si>
  <si>
    <t>10, 4</t>
  </si>
  <si>
    <t>10, 2</t>
  </si>
  <si>
    <t>Картофельный кугель (пудинг)</t>
  </si>
  <si>
    <t>468 Сб. рец.кул.из 1998 г.</t>
  </si>
  <si>
    <t>469 Сб. рец.кул.из 1998 г.</t>
  </si>
  <si>
    <t>Овощная запеканка</t>
  </si>
  <si>
    <t>158 Пит.реб.Дружинина Л.В.</t>
  </si>
  <si>
    <t>159 Пит.реб.Дружинина Л.В.</t>
  </si>
  <si>
    <t>Рулет или запеканка картофельная с овощ.</t>
  </si>
  <si>
    <t>180 Сб.рецеп.блюд.1996г</t>
  </si>
  <si>
    <t>Картофель в молочном соусе</t>
  </si>
  <si>
    <t>144 Пит.реб.в дет.саду</t>
  </si>
  <si>
    <t>0, 7</t>
  </si>
  <si>
    <t>Рулет картофельный с яйцом</t>
  </si>
  <si>
    <t>121 Пит.детей М.И. Снигур</t>
  </si>
  <si>
    <t>160/30</t>
  </si>
  <si>
    <t>120/15</t>
  </si>
  <si>
    <t>Картофельные ватрушки с твор. фаршем</t>
  </si>
  <si>
    <t>378 Сб. рец.кул.из 1982 г.</t>
  </si>
  <si>
    <t>Картоф. пирожки с морковью с маслом</t>
  </si>
  <si>
    <t>180/5</t>
  </si>
  <si>
    <t>377 Сб. рец.кул.из 1998 г.</t>
  </si>
  <si>
    <t>150/5</t>
  </si>
  <si>
    <r>
      <rPr>
        <sz val="12"/>
        <color indexed="8"/>
        <rFont val="Times New Roman"/>
        <family val="1"/>
      </rPr>
      <t xml:space="preserve">Картоф. пирожки с морковью с соусом </t>
    </r>
    <r>
      <rPr>
        <sz val="10"/>
        <color indexed="8"/>
        <rFont val="Times New Roman"/>
        <family val="1"/>
      </rPr>
      <t>350</t>
    </r>
  </si>
  <si>
    <t>180/30</t>
  </si>
  <si>
    <r>
      <rPr>
        <sz val="12"/>
        <color indexed="8"/>
        <rFont val="Times New Roman"/>
        <family val="1"/>
      </rPr>
      <t xml:space="preserve">Картоф. пирожки с морковью с соусом </t>
    </r>
    <r>
      <rPr>
        <sz val="10"/>
        <color indexed="8"/>
        <rFont val="Times New Roman"/>
        <family val="1"/>
      </rPr>
      <t>354</t>
    </r>
  </si>
  <si>
    <t xml:space="preserve">Яйца вареные </t>
  </si>
  <si>
    <t>213 дош.пит. 2012г</t>
  </si>
  <si>
    <t xml:space="preserve"> № 148</t>
  </si>
  <si>
    <t>Яйца, запеченные в сметанном соусе</t>
  </si>
  <si>
    <t>214 дош.пит. 2012г</t>
  </si>
  <si>
    <t>Соус № 354</t>
  </si>
  <si>
    <t>Соус № 357</t>
  </si>
  <si>
    <t xml:space="preserve"> № 149</t>
  </si>
  <si>
    <t>№ 150</t>
  </si>
  <si>
    <t xml:space="preserve">Омлет с сыром </t>
  </si>
  <si>
    <t>216 дош.пит. 2012г</t>
  </si>
  <si>
    <t>№ 151</t>
  </si>
  <si>
    <t>Омлет с морковью</t>
  </si>
  <si>
    <t>217 дош.пит. 2012г</t>
  </si>
  <si>
    <t>№ 152</t>
  </si>
  <si>
    <t>Омлет с картофелем</t>
  </si>
  <si>
    <t>218 дош.пит. 2012г</t>
  </si>
  <si>
    <t>№ 153</t>
  </si>
  <si>
    <t>№ 154</t>
  </si>
  <si>
    <t>Омлет с зеленым горошком</t>
  </si>
  <si>
    <t>219 дош.пит. 2012г</t>
  </si>
  <si>
    <t xml:space="preserve"> № 155</t>
  </si>
  <si>
    <t>Омлет с овощами</t>
  </si>
  <si>
    <t>220 дош.пит. 2012г</t>
  </si>
  <si>
    <t xml:space="preserve"> № 156</t>
  </si>
  <si>
    <t xml:space="preserve"> № 157</t>
  </si>
  <si>
    <t xml:space="preserve">Омлет с рисом </t>
  </si>
  <si>
    <t>221 дош.пит. 2012г</t>
  </si>
  <si>
    <t>№ 158</t>
  </si>
  <si>
    <t>Омлет с яблоками</t>
  </si>
  <si>
    <t>222 дош.пит. 2012г</t>
  </si>
  <si>
    <t>№ 159</t>
  </si>
  <si>
    <t xml:space="preserve">Омлет паровой натуральный </t>
  </si>
  <si>
    <t>223 дош.пит. 2012г</t>
  </si>
  <si>
    <t>№ 160</t>
  </si>
  <si>
    <t>№ 376</t>
  </si>
  <si>
    <t>Омлет паровой с мясом</t>
  </si>
  <si>
    <t>224 дош.пит. 2012г</t>
  </si>
  <si>
    <t>Омлет с морковью паровой</t>
  </si>
  <si>
    <t>225 дош.пит. 2012г</t>
  </si>
  <si>
    <t>Драчена</t>
  </si>
  <si>
    <t>226 дош.пит. 2012г</t>
  </si>
  <si>
    <t>Омлет, смешанный с сосисками</t>
  </si>
  <si>
    <t>211 сбор.рец. 2007г</t>
  </si>
  <si>
    <t>Омлет с кукурузой</t>
  </si>
  <si>
    <t xml:space="preserve">156  Татарская Л.Л. </t>
  </si>
  <si>
    <t>Яичная кашка</t>
  </si>
  <si>
    <t>577 сбор.рец. 1982г</t>
  </si>
  <si>
    <t>№ 262</t>
  </si>
  <si>
    <t>Соус томатный</t>
  </si>
  <si>
    <t>348 дош.пит.2012г</t>
  </si>
  <si>
    <t>№ 263</t>
  </si>
  <si>
    <t>Соус томатный с овощами</t>
  </si>
  <si>
    <t>349 дош.пит.2012г</t>
  </si>
  <si>
    <t>№ 264</t>
  </si>
  <si>
    <t>Соус  молочный (для подачи к блюду)</t>
  </si>
  <si>
    <t>350 дош.пит.2012г</t>
  </si>
  <si>
    <t>№ 265</t>
  </si>
  <si>
    <t>Соус  молочный  (сладкий)</t>
  </si>
  <si>
    <t>351 дош.пит.2012г</t>
  </si>
  <si>
    <t xml:space="preserve"> № 266</t>
  </si>
  <si>
    <t>Соус  молочный  (для запекания овощей, мяса, рыбы)</t>
  </si>
  <si>
    <t>352 дош.пит.2012г</t>
  </si>
  <si>
    <t>№ 267</t>
  </si>
  <si>
    <t>Соус  молочный  (для фарширования)</t>
  </si>
  <si>
    <t>353 дош.пит.2012г</t>
  </si>
  <si>
    <t xml:space="preserve"> № 268</t>
  </si>
  <si>
    <t>№ 269</t>
  </si>
  <si>
    <t>Соус  сметанный с томатом</t>
  </si>
  <si>
    <t>355 дош.пит.2012г</t>
  </si>
  <si>
    <t xml:space="preserve"> № 270</t>
  </si>
  <si>
    <t>Соус  сметанный с томатом и луком</t>
  </si>
  <si>
    <t>357 дош.пит.2012г</t>
  </si>
  <si>
    <t xml:space="preserve"> № 271</t>
  </si>
  <si>
    <t>Соус  абрикосовый</t>
  </si>
  <si>
    <t>359 дош.пит.2012г</t>
  </si>
  <si>
    <t>№ 272</t>
  </si>
  <si>
    <t>Соус  клюквенный</t>
  </si>
  <si>
    <t>361 дош.пит.2012г</t>
  </si>
  <si>
    <t>№ 273</t>
  </si>
  <si>
    <t>Соус  яблочный</t>
  </si>
  <si>
    <t>362 дош.пит.2012г</t>
  </si>
  <si>
    <t>Соус из черносмородиновый</t>
  </si>
  <si>
    <t>360 дош.пит.2012г</t>
  </si>
  <si>
    <t>Соус из сухофруктов</t>
  </si>
  <si>
    <t>58 Дружинина 1995г</t>
  </si>
  <si>
    <t>Маринад овощной</t>
  </si>
  <si>
    <t>893 Сбор.рец.1982г</t>
  </si>
  <si>
    <t>ТТК № 3</t>
  </si>
  <si>
    <t>Говядина с черносливом 70\80</t>
  </si>
  <si>
    <t>Говядина с черносливом 50/60</t>
  </si>
  <si>
    <t>без масла</t>
  </si>
  <si>
    <t>Котлеты по-Ноябрьски из птицы и оленины с молоком</t>
  </si>
  <si>
    <t>Котлеты по-Ноябрьски из говядины и оленины с молоком</t>
  </si>
  <si>
    <t>Печень по-строгановски 50/40</t>
  </si>
  <si>
    <t>Сбор. по диет. 1999г</t>
  </si>
  <si>
    <t>Печень по-строгановски 75/60</t>
  </si>
  <si>
    <t>Салат из соленых огурцов с луком</t>
  </si>
  <si>
    <t>Сок  фруктовый</t>
  </si>
  <si>
    <r>
      <t xml:space="preserve">Йогурт </t>
    </r>
    <r>
      <rPr>
        <sz val="12"/>
        <color indexed="10"/>
        <rFont val="Times New Roman"/>
        <family val="1"/>
      </rPr>
      <t>СХК</t>
    </r>
  </si>
  <si>
    <t>Чай с шиповником</t>
  </si>
  <si>
    <t>ТТК № 6</t>
  </si>
  <si>
    <t>Каша жидкая молочная манная с сахаром, маслом 130/3/5</t>
  </si>
  <si>
    <t>ТТК № 10</t>
  </si>
  <si>
    <t>ТТК № 11</t>
  </si>
  <si>
    <t>ТТК № 12</t>
  </si>
  <si>
    <t>ТТК № 13</t>
  </si>
  <si>
    <t>Чай с молоком сгущенным</t>
  </si>
  <si>
    <t>394а дош.пит. 2012 г.</t>
  </si>
  <si>
    <t>Десерт фруктовый (1 вариант)</t>
  </si>
  <si>
    <t>Десерт фруктовый (2 вариант)</t>
  </si>
  <si>
    <t>Десерт фруктовый (3 вариант)</t>
  </si>
  <si>
    <t>Десерт фруктовый (4 вариант)</t>
  </si>
  <si>
    <t>Каша жидкая манная с маслом сл.</t>
  </si>
  <si>
    <t>Каша жидкая пшеничная с маслом сл.</t>
  </si>
  <si>
    <t>Каша жидкая пшенная с маслом сл.</t>
  </si>
  <si>
    <t>Каша жидкая овсянная с маслом сл.</t>
  </si>
  <si>
    <t>Каша жидкая геркулес с маслом сл.</t>
  </si>
  <si>
    <t>Каша жидкая рисовая с маслом сл.</t>
  </si>
  <si>
    <t>Каша жидкая пшенная с сахаром</t>
  </si>
  <si>
    <t>Каша жидкая овсянная с сахаром</t>
  </si>
  <si>
    <t>Каша жидкая геркулес с сахаром</t>
  </si>
  <si>
    <t>Каша жидкая рисовая с сахаром</t>
  </si>
  <si>
    <t>Каша жидкая манная с сахаром</t>
  </si>
  <si>
    <t xml:space="preserve">Каша жидкая манная с сахаром </t>
  </si>
  <si>
    <t>Каша жидкая пшеничная с сахаром</t>
  </si>
  <si>
    <t>Какао с молоком сгущенным</t>
  </si>
  <si>
    <t>397а дош.пит. 2012 г.</t>
  </si>
  <si>
    <t>Напиток апельсиновый</t>
  </si>
  <si>
    <t>Напиток лимонный</t>
  </si>
  <si>
    <t>646 сб.рец.и бл.1996</t>
  </si>
  <si>
    <r>
      <t xml:space="preserve">Пирог творожный </t>
    </r>
    <r>
      <rPr>
        <sz val="10"/>
        <color indexed="8"/>
        <rFont val="Times New Roman"/>
        <family val="1"/>
      </rPr>
      <t>(с уменьшеным кол-м сахара)</t>
    </r>
  </si>
  <si>
    <t>Каша вязкая гречневая с сахаром и маслом</t>
  </si>
  <si>
    <r>
      <t xml:space="preserve">Пудинг с яблоком </t>
    </r>
    <r>
      <rPr>
        <sz val="10"/>
        <color indexed="8"/>
        <rFont val="Times New Roman"/>
        <family val="1"/>
      </rPr>
      <t>(с умен. кол-м сахара)</t>
    </r>
  </si>
  <si>
    <t>Чай с умен.кол-м сахара 200/2</t>
  </si>
  <si>
    <t>Чай с умен.кол-м сахара 180/1,8</t>
  </si>
  <si>
    <t>Чай с умен.кол-м сахара 150/1,5</t>
  </si>
  <si>
    <t>Компот из груш с умен.кол-м сахара</t>
  </si>
  <si>
    <t>Каша молочная вязкая гречневая с маслом</t>
  </si>
  <si>
    <r>
      <t xml:space="preserve">Яблоки печеные </t>
    </r>
    <r>
      <rPr>
        <sz val="9"/>
        <color indexed="8"/>
        <rFont val="Times New Roman"/>
        <family val="1"/>
      </rPr>
      <t>(с умен.кол-м сах)</t>
    </r>
  </si>
  <si>
    <t>Чай с умен.кол-м сахара 200/7</t>
  </si>
  <si>
    <t>Чай с умен.кол-м сахара 180/6,3</t>
  </si>
  <si>
    <t>Чай с умен.кол-м сахара 150/5,3</t>
  </si>
  <si>
    <t>Компот из сушеных фруктов (с ум.кол.сах)</t>
  </si>
  <si>
    <t>Кисель из сока натур.(с ум.кол.сах.) 11г</t>
  </si>
  <si>
    <t>Кисель из сока натур.(с ум.кол.сах.) 10г</t>
  </si>
  <si>
    <t>Кисель из сока натур.(с ум.кол.сах.) 7г</t>
  </si>
  <si>
    <t xml:space="preserve">Суп молочный  с рисовой крупой </t>
  </si>
  <si>
    <t xml:space="preserve">Суп молочный  с гречневой крупой </t>
  </si>
  <si>
    <t>Суп молочный  с овсянными хлопьями "Геркулес"</t>
  </si>
  <si>
    <t xml:space="preserve">Суп молочный  с ячневой крупой </t>
  </si>
  <si>
    <t>Плов из отварной говядины</t>
  </si>
  <si>
    <t>Суп  молочный с манной крупой</t>
  </si>
  <si>
    <t xml:space="preserve">Суп молочный с ячневой крупой </t>
  </si>
  <si>
    <t>Горбуша фаршированная</t>
  </si>
  <si>
    <t>Минтай фаршированный</t>
  </si>
  <si>
    <t>Напиток из шиповника (+1г сахара)</t>
  </si>
  <si>
    <t xml:space="preserve">Пудинг из горбуши паровой </t>
  </si>
  <si>
    <t>Пудинг из печени</t>
  </si>
  <si>
    <t>Пудинг из печени с маслом сл.</t>
  </si>
  <si>
    <t>ТТК № 8</t>
  </si>
  <si>
    <t>Каша жидкая молочная манная с сахаром, маслом 180/3/5</t>
  </si>
  <si>
    <t>121  дош.пит. 2012 г.</t>
  </si>
  <si>
    <t xml:space="preserve">Котлеты из минтая запеченные </t>
  </si>
  <si>
    <t>Шницель рубленый из говядины</t>
  </si>
  <si>
    <t>Фрикадельки из цыпленка</t>
  </si>
  <si>
    <t>Пампушки с чесноком (30/10)</t>
  </si>
  <si>
    <t>Пампушки с чесноком</t>
  </si>
  <si>
    <t>Пампушки с чесноком (50/15)</t>
  </si>
  <si>
    <t>Пампушки с чесноком (40/13)</t>
  </si>
  <si>
    <t>новая ттк</t>
  </si>
  <si>
    <t>Котлеты из горбуши запеченные</t>
  </si>
  <si>
    <t>Приложение</t>
  </si>
  <si>
    <t>Таблица № 1</t>
  </si>
  <si>
    <r>
      <t xml:space="preserve">Анализ калорийности рационов питания в течение дня </t>
    </r>
    <r>
      <rPr>
        <sz val="11"/>
        <color indexed="8"/>
        <rFont val="Liberation Serif"/>
        <family val="1"/>
      </rPr>
      <t xml:space="preserve">(в пределах </t>
    </r>
    <r>
      <rPr>
        <u val="single"/>
        <sz val="11"/>
        <color indexed="8"/>
        <rFont val="Liberation Serif"/>
        <family val="1"/>
      </rPr>
      <t>+</t>
    </r>
    <r>
      <rPr>
        <sz val="11"/>
        <color indexed="8"/>
        <rFont val="Liberation Serif"/>
        <family val="1"/>
      </rPr>
      <t>5%)</t>
    </r>
  </si>
  <si>
    <t>Рацион</t>
  </si>
  <si>
    <t>Норма калорийности по СанПиН</t>
  </si>
  <si>
    <t>Фактическая ежедневная калорийность рационов питания по меню</t>
  </si>
  <si>
    <t>питания</t>
  </si>
  <si>
    <t>норма</t>
  </si>
  <si>
    <t>min. (-5%)</t>
  </si>
  <si>
    <t>mak. (+5%)</t>
  </si>
  <si>
    <t>Завтрак</t>
  </si>
  <si>
    <t>2 завтрак</t>
  </si>
  <si>
    <t>Полдник</t>
  </si>
  <si>
    <t>Итого:</t>
  </si>
  <si>
    <t xml:space="preserve"> Пункт 8.1.2.3. Допускается в течение дня отступление от норм калорийности по отдельным приемам пищи в пределах +/- 5% </t>
  </si>
  <si>
    <t xml:space="preserve">при условии, что средний % пищевой ценности за неделю будет соответствовать нормам, приведенным в таблице N 3 приложения N 10 </t>
  </si>
  <si>
    <t>к настоящим Правилам, по каждому приему пищи.</t>
  </si>
  <si>
    <t>Таблица № 2</t>
  </si>
  <si>
    <t>Анализ средней калорийности рационов питания за каждую неделю и меню</t>
  </si>
  <si>
    <t>Норма            по СанПиН</t>
  </si>
  <si>
    <t>Факт калорийности по меню</t>
  </si>
  <si>
    <t xml:space="preserve"> за 1 неделю</t>
  </si>
  <si>
    <t xml:space="preserve"> за 2 неделю</t>
  </si>
  <si>
    <t xml:space="preserve">за  меню </t>
  </si>
  <si>
    <t>Таблица № 3</t>
  </si>
  <si>
    <t>Анализ калорийности суточных рационов питания</t>
  </si>
  <si>
    <t>Норма          по СанПиН</t>
  </si>
  <si>
    <t>За день</t>
  </si>
  <si>
    <t>Укроп свежий        1гр</t>
  </si>
  <si>
    <t>ккал</t>
  </si>
  <si>
    <t xml:space="preserve">Котлеты из горбуши любительские   </t>
  </si>
  <si>
    <t>Суп молочный с манной крупой</t>
  </si>
  <si>
    <t>882 сбор.рец 1998 г.</t>
  </si>
  <si>
    <t>132 пит.ребенка 1994 г.</t>
  </si>
  <si>
    <t>66 дош.пит. 2012 г.</t>
  </si>
  <si>
    <t>182 диет.пит. 2002 г.</t>
  </si>
  <si>
    <t>258 дош.пит. 2012 г.</t>
  </si>
  <si>
    <t>321 дош.пит. 2012 г.</t>
  </si>
  <si>
    <t>474 дош.пит. 2012 г.</t>
  </si>
  <si>
    <t>6 дош. пит. 2012 г.</t>
  </si>
  <si>
    <t>92 дош.пит. 2012 г.</t>
  </si>
  <si>
    <t>368 дош. пит. 2012 г.</t>
  </si>
  <si>
    <t>134 "Пит. реб." 1994 г.</t>
  </si>
  <si>
    <t>134 питан. реб. 1994 г.</t>
  </si>
  <si>
    <t>76 дош.пит. 2012 г.</t>
  </si>
  <si>
    <t>305 дош.пит. 2012 г.</t>
  </si>
  <si>
    <t>317 дош.пит. 2012 г.</t>
  </si>
  <si>
    <t>28 дош.пит. 2012 г.</t>
  </si>
  <si>
    <t>295 дош.пит. 2012 г.</t>
  </si>
  <si>
    <t>344 дош.пит. 2012 г.</t>
  </si>
  <si>
    <t>101 сбор.рец. 2004 г.</t>
  </si>
  <si>
    <t>276 дош.пит. 2012 г.</t>
  </si>
  <si>
    <t>91 сбор.тех.нор. 2001 г.</t>
  </si>
  <si>
    <t>41 дош.пит. 2012 г.</t>
  </si>
  <si>
    <t>543 сбор.рец. 1973 г.</t>
  </si>
  <si>
    <t>385 дош. пит. 2012 г.</t>
  </si>
  <si>
    <t>168 дош.пит 2012 г.</t>
  </si>
  <si>
    <t>282 дош.пит. 2012 г.</t>
  </si>
  <si>
    <t>340 дош.пит. 2012 г.</t>
  </si>
  <si>
    <t>37 дош.пит. 2012 г.</t>
  </si>
  <si>
    <t>243 дош.пит. 2012 г.</t>
  </si>
  <si>
    <t>472 дош.пит. 2012 г.</t>
  </si>
  <si>
    <t>647 сбор. рец. 1996 г.</t>
  </si>
  <si>
    <t>20 дош.пит. 2012 г.</t>
  </si>
  <si>
    <t>294 дош.пит. 2012 г.</t>
  </si>
  <si>
    <t>355 дош.пит. 2012 г.</t>
  </si>
  <si>
    <t>38 дош.пит. 2012 г.</t>
  </si>
  <si>
    <t>230 дош.пит. 2012 г.</t>
  </si>
  <si>
    <t>351 дош.пит. 2012 г.</t>
  </si>
  <si>
    <t>6 дош. пит.2012 г.</t>
  </si>
  <si>
    <t>45 дош.пит. 2012 г.</t>
  </si>
  <si>
    <t>67 дош.пит. 2012 г.</t>
  </si>
  <si>
    <t>289 дош.пит. 2012 г.</t>
  </si>
  <si>
    <t>357 дош.пит.2012 г.</t>
  </si>
  <si>
    <t>314 дош.пит 2012 г.</t>
  </si>
  <si>
    <t>55 дош.пит. 2012 г.</t>
  </si>
  <si>
    <t>256 дош.пит. 2012 г.</t>
  </si>
  <si>
    <t>318 дош.пит. 2012 г.</t>
  </si>
  <si>
    <t>646 сб. рец. 1996 г.</t>
  </si>
  <si>
    <t>101.49 сб.рец.нар. РФ</t>
  </si>
  <si>
    <t>19 дош.пит. 2012 г.</t>
  </si>
  <si>
    <t>56 дош.пит. 2012 г.</t>
  </si>
  <si>
    <t>273 дош.пит. 2012 г.</t>
  </si>
  <si>
    <t>279 сбор.рец. 1998 г.</t>
  </si>
  <si>
    <t>302 дош.пит. 2012 г.</t>
  </si>
  <si>
    <t>132/1 Дружинина 1994 г.</t>
  </si>
  <si>
    <t>300 дош.пит. 2012 г.</t>
  </si>
  <si>
    <t>270 дош.пит. 2012 г.</t>
  </si>
  <si>
    <t>101 сбор. рец. 2004 г.</t>
  </si>
  <si>
    <t>423 Дружинина 1994 г.</t>
  </si>
  <si>
    <t>336 дош.пит. 2012 г.</t>
  </si>
  <si>
    <t>355 дош.пит.2012 г.</t>
  </si>
  <si>
    <t>447 дош.пит. 2012 г.</t>
  </si>
  <si>
    <t>Наименование сборника рецептур, номер рецептуры</t>
  </si>
  <si>
    <t>Итого завтрак:</t>
  </si>
  <si>
    <t>Итого обед:</t>
  </si>
  <si>
    <t>Уплот. полдник:</t>
  </si>
  <si>
    <t>Итого полдник:</t>
  </si>
  <si>
    <t>приказом начальника департамента</t>
  </si>
  <si>
    <t>города Ноябрьска</t>
  </si>
  <si>
    <t>УТВЕРЖДЕНО:</t>
  </si>
  <si>
    <t xml:space="preserve">Приложение № 1 </t>
  </si>
  <si>
    <t>Итого за 1 день:</t>
  </si>
  <si>
    <t>Итого за 2 день:</t>
  </si>
  <si>
    <t>Итого за 3 день:</t>
  </si>
  <si>
    <t>Итого за 4 день:</t>
  </si>
  <si>
    <t>Итого за 5 день:</t>
  </si>
  <si>
    <t xml:space="preserve"> 2 завтрак:</t>
  </si>
  <si>
    <t>Итого за  6 день:</t>
  </si>
  <si>
    <t>Итого за  7 день:</t>
  </si>
  <si>
    <t>Итого за 8 день:</t>
  </si>
  <si>
    <t>Итого за 9 день:</t>
  </si>
  <si>
    <t>Итого за 10 день:</t>
  </si>
  <si>
    <t>Итого за весь период:</t>
  </si>
  <si>
    <t>Среднее значение за период:</t>
  </si>
  <si>
    <t xml:space="preserve">Содержание белков, жиров, углеводов в меню за весь период, % </t>
  </si>
  <si>
    <t>Подготовил технолог МАДОУ "Надежда": Суюшева Ю.Г.</t>
  </si>
  <si>
    <t>Нормы по СанПиН белков, жиров, углеводов в % от калорийности:</t>
  </si>
  <si>
    <t>30-32%</t>
  </si>
  <si>
    <t>12-15%</t>
  </si>
  <si>
    <t>55-58%</t>
  </si>
  <si>
    <t>Расчет белка = среднее значение белка за весь период*4/среднюю ккал за день*100</t>
  </si>
  <si>
    <t>Расчет жиров = среднее значениежира за весь период*9/среднюю ккал за день*100</t>
  </si>
  <si>
    <t>Расчет углеводов = среднее значение углеводов за весь период*4/среднюю ккал за день*100</t>
  </si>
  <si>
    <t>Сок фруктовый</t>
  </si>
  <si>
    <t xml:space="preserve">Фрикадельки из говядины </t>
  </si>
  <si>
    <t>Чай с молоком</t>
  </si>
  <si>
    <t>Йогурт СХК</t>
  </si>
  <si>
    <t>Джем (порционно)</t>
  </si>
  <si>
    <t>Десерт фруктовый с грушей (1 вариант)</t>
  </si>
  <si>
    <t xml:space="preserve">Свекольник со сметаной </t>
  </si>
  <si>
    <t>Жаркое по-домашнему из говядины</t>
  </si>
  <si>
    <t xml:space="preserve">Пирог творожный </t>
  </si>
  <si>
    <t>Яблоки печеные</t>
  </si>
  <si>
    <t>Чай с лимоном</t>
  </si>
  <si>
    <t>Салат из картофеля с солеными огурцами, зеленью</t>
  </si>
  <si>
    <t>Салат витаминный с горошком консер., зеленью</t>
  </si>
  <si>
    <t>Рагу овощное (3-й вариант), зелень свежая</t>
  </si>
  <si>
    <t>Салат из свеклы с черносливом, зеленью</t>
  </si>
  <si>
    <t>Салат зимний с луком зеленым, зеленью</t>
  </si>
  <si>
    <t>Салат из белок. капусты с луком зеленым, зеленью</t>
  </si>
  <si>
    <t>Салат из моркови с чесноком, зеленью</t>
  </si>
  <si>
    <t>Каша гречневая молочная вязкая с маслом</t>
  </si>
  <si>
    <t>Суп-лапша домашняя</t>
  </si>
  <si>
    <t>Салат овощной с яблоками и свеклой, зелень свежая</t>
  </si>
  <si>
    <t>Повидло (порционно)</t>
  </si>
  <si>
    <t>Соус сметанный с томатом</t>
  </si>
  <si>
    <t>Вареники ленивые отварные</t>
  </si>
  <si>
    <t>Соус молочный (сладкий)</t>
  </si>
  <si>
    <t>Масло (порционно)</t>
  </si>
  <si>
    <t xml:space="preserve">Суп молочный с манной крупой </t>
  </si>
  <si>
    <t>Винегрет овощной с луком зеленым, зеленью</t>
  </si>
  <si>
    <t>Биточки паровые из говядины</t>
  </si>
  <si>
    <t>Соус сметанный с томатом и луком</t>
  </si>
  <si>
    <t>Каша гречневая вязкая</t>
  </si>
  <si>
    <t>Икра овощная, зелень свежая</t>
  </si>
  <si>
    <t>Картофель отварной, зелень свежая</t>
  </si>
  <si>
    <t>Варенье (порционно)</t>
  </si>
  <si>
    <t>Суп молочный с пшеном</t>
  </si>
  <si>
    <t>Салат из соленых огурцов с луком, зеленью</t>
  </si>
  <si>
    <t>Говядина отварная для первых блюд</t>
  </si>
  <si>
    <t>Салат из белокочанной капусты со свеклой, зеленью</t>
  </si>
  <si>
    <t>120/20</t>
  </si>
  <si>
    <t>291, 354 дош.пит. 2012 г.</t>
  </si>
  <si>
    <t xml:space="preserve">Каша молочная "Дружба"        </t>
  </si>
  <si>
    <t>Капуста тушеная, зелень свежая</t>
  </si>
  <si>
    <t>Салат овощной с яблоками и свеклой, зеленью</t>
  </si>
  <si>
    <t>Каша пшеничная вязкая</t>
  </si>
  <si>
    <t>Каша овсянная жидкая молочнаяс сахаром и маслом</t>
  </si>
  <si>
    <t>Салат из свеклы с зеленым горошком, зеленью</t>
  </si>
  <si>
    <t>Салат из белокочанной капусты с яблоками, зеленью</t>
  </si>
  <si>
    <t>Кисель из брусники*</t>
  </si>
  <si>
    <t>Кисель из сока натурального*</t>
  </si>
  <si>
    <t>Компот из сушеных фруктов*</t>
  </si>
  <si>
    <t>Напиток лимонный*</t>
  </si>
  <si>
    <t>Компот из свежих груш*</t>
  </si>
  <si>
    <t>Кисель из клюквы*</t>
  </si>
  <si>
    <t xml:space="preserve">Компот из свежих яблок* </t>
  </si>
  <si>
    <t>Компот из изюма*</t>
  </si>
  <si>
    <t>30/1</t>
  </si>
  <si>
    <t>40/1</t>
  </si>
  <si>
    <t xml:space="preserve">Рулет с луком и яйцом из говядины </t>
  </si>
  <si>
    <t>110/1</t>
  </si>
  <si>
    <t>130/5</t>
  </si>
  <si>
    <t>120/1</t>
  </si>
  <si>
    <t>150/12</t>
  </si>
  <si>
    <t>150/3/5</t>
  </si>
  <si>
    <t>121 (2) дош.пит. 2012 г.</t>
  </si>
  <si>
    <t>Паста сырная (порционно)</t>
  </si>
  <si>
    <t>Подготовил технолог МАДОУ "Надежда":  Суюшева Ю.Г.</t>
  </si>
  <si>
    <t>Итого за 6 день:</t>
  </si>
  <si>
    <t>Итого за 7 день:</t>
  </si>
  <si>
    <t>182 диет. пит. 2002 г.</t>
  </si>
  <si>
    <t>185 дош.пит 2012 г.</t>
  </si>
  <si>
    <t>368 дош.пит. 2012 г.</t>
  </si>
  <si>
    <t>22  дош.пит. 2012 г.</t>
  </si>
  <si>
    <t>39 дош.пит. 2012 г.</t>
  </si>
  <si>
    <t>6 дош.пит. 2012 г.</t>
  </si>
  <si>
    <t>357 дош.пит. 2012 г.</t>
  </si>
  <si>
    <t>255 дош.пит. 2012 г.</t>
  </si>
  <si>
    <t>279 сбор.рец.1998 г.</t>
  </si>
  <si>
    <t>Запеканка картофельная с печенью, соус сметанный</t>
  </si>
  <si>
    <t>291 дош.пит. 2012 г.</t>
  </si>
  <si>
    <t>354 дош.пит. 2012 г.</t>
  </si>
  <si>
    <t>155 сбор.рец. 1994 г.</t>
  </si>
  <si>
    <t>68 прод.и блюд.в дет.пит.</t>
  </si>
  <si>
    <t>260 дош.пит. 2012 г.</t>
  </si>
  <si>
    <t>314 дош.пит. 2012 г.</t>
  </si>
  <si>
    <t>467 дош.пит. 2012 г.</t>
  </si>
  <si>
    <t>34 дош.пит. 2012 г.</t>
  </si>
  <si>
    <t>73 дош.пит. 2012 г.</t>
  </si>
  <si>
    <t xml:space="preserve"> 4-х разового питания для воспитанников дошкольного возраста от 3-х до 7-ми лет с длительностью пребывания в учреждении до 12-ти часов</t>
  </si>
  <si>
    <t xml:space="preserve">Чай с лимоном </t>
  </si>
  <si>
    <t>200/3/5</t>
  </si>
  <si>
    <t>50/1</t>
  </si>
  <si>
    <t>200/7</t>
  </si>
  <si>
    <t>Каша манная жидкая молочная с сахаром, маслом</t>
  </si>
  <si>
    <t>Рассольник Ленинградский с перловой крупой</t>
  </si>
  <si>
    <t>Икра кабачковая (порционно)</t>
  </si>
  <si>
    <t>Пирог творожный</t>
  </si>
  <si>
    <t>Салат из белокочанной капусты с морковью, зеленью</t>
  </si>
  <si>
    <t>30/10.</t>
  </si>
  <si>
    <t>Соус сметанный</t>
  </si>
  <si>
    <t>Вафли (порционно)</t>
  </si>
  <si>
    <t>130/1</t>
  </si>
  <si>
    <t>200/5</t>
  </si>
  <si>
    <t>60/1</t>
  </si>
  <si>
    <t>150/1</t>
  </si>
  <si>
    <t>200/8</t>
  </si>
  <si>
    <t>180/3/5</t>
  </si>
  <si>
    <t>на зимний период 2023 года</t>
  </si>
  <si>
    <t>Компот из яблок с умен.кол-м сахара (12г)</t>
  </si>
  <si>
    <t>Компот из яблок с умен.кол-м сахара (10,8г)</t>
  </si>
  <si>
    <t>Компот из яблок с умен.кол-м сахара (9г)</t>
  </si>
  <si>
    <t>372а дош.пит. 2012 г.</t>
  </si>
  <si>
    <t>376а дош.пит. 2012 г.</t>
  </si>
  <si>
    <t>Каша овсянная жидкая молочная с сахаром и маслом</t>
  </si>
  <si>
    <t>Напиток апельсиновый (с ум.кол.сах 13г)</t>
  </si>
  <si>
    <t>Напиток апельсиновый (с ум.кол.сах 11,7г)</t>
  </si>
  <si>
    <t>Напиток апельсиновый (с ум.кол.сах 9,8г)</t>
  </si>
  <si>
    <t>Напиток лимонный (с ум.кол.сах 13г)</t>
  </si>
  <si>
    <t>Напиток лимонный (с ум.кол.сах 11,7г)</t>
  </si>
  <si>
    <t>Напиток лимонный (с ум.кол.сах 9,8г)</t>
  </si>
  <si>
    <t>Кисель из клюквы (с ум.кол.сах 13,5г)</t>
  </si>
  <si>
    <t>Кисель из клюквы (с ум.кол.сах 12,2г)</t>
  </si>
  <si>
    <t>Кисель из клюквы (с ум.кол.сах 10,1г)</t>
  </si>
  <si>
    <t>Кисель из брусники (с ум.кол.сах 13,5г)</t>
  </si>
  <si>
    <t>Кисель из черники (с ум.кол.сах 13,5г)</t>
  </si>
  <si>
    <t>Кисель из брусники (с ум.кол.сах 12,2г)</t>
  </si>
  <si>
    <t>Кисель из черники (с ум.кол.сах 12,2г)</t>
  </si>
  <si>
    <t>Кисель из брусники (с ум.кол.сах 10,1г)</t>
  </si>
  <si>
    <t>Кисель из черники (с ум.кол.сах 10,1г)</t>
  </si>
  <si>
    <t>Примечания</t>
  </si>
  <si>
    <t>Компот из свежих яблок*</t>
  </si>
  <si>
    <t>с умен.кол-м сахара (10,8г)</t>
  </si>
  <si>
    <t>с умен.кол-м сахара (12,2г)</t>
  </si>
  <si>
    <t>с умен.кол-м сахара (8,5г)</t>
  </si>
  <si>
    <t>с умен.кол-м сахара (11,7г)</t>
  </si>
  <si>
    <t>с умен.кол-м сахара (11г)</t>
  </si>
  <si>
    <t>с умен.кол-м сахара (10г)</t>
  </si>
  <si>
    <t>с умен.кол-м сахара (2г)</t>
  </si>
  <si>
    <t>с умен.кол-м сахара (1,8г)</t>
  </si>
  <si>
    <t>с умен.кол-м сахара (2,1г)</t>
  </si>
  <si>
    <t>с умен.кол-м сахара (6,9г)</t>
  </si>
  <si>
    <t>без масла сл. на полив</t>
  </si>
  <si>
    <t>Горошек зеленый (порционно), зелень свежая</t>
  </si>
  <si>
    <t>Батон с витаминно-минеральной смесью</t>
  </si>
  <si>
    <t>Хлеб пшеничный обогащенный витамин-и и микроэл-ми</t>
  </si>
  <si>
    <t xml:space="preserve">                                                  День 1                         </t>
  </si>
  <si>
    <t>Хлеб ржано-пшеничный обогащ. витамин-и и микроэл-ми</t>
  </si>
  <si>
    <t>216 дош.пит. 2012 г.</t>
  </si>
  <si>
    <t>Суп картофельный с клецками</t>
  </si>
  <si>
    <t>479 дош.пит. 2012 г.</t>
  </si>
  <si>
    <t>223 дош.пит. 2012 г.</t>
  </si>
  <si>
    <r>
      <rPr>
        <i/>
        <u val="single"/>
        <sz val="11"/>
        <rFont val="Liberation Serif"/>
        <family val="1"/>
      </rPr>
      <t>Примечание</t>
    </r>
    <r>
      <rPr>
        <i/>
        <sz val="11"/>
        <rFont val="Liberation Serif"/>
        <family val="1"/>
      </rPr>
      <t>*: витаминизация 3-его блюда аскорбиновой кислотой 35 мг на 1 ребенка в сутки.</t>
    </r>
  </si>
  <si>
    <r>
      <rPr>
        <i/>
        <u val="single"/>
        <sz val="11"/>
        <rFont val="Liberation Serif"/>
        <family val="1"/>
      </rPr>
      <t>Примечание</t>
    </r>
    <r>
      <rPr>
        <i/>
        <sz val="11"/>
        <rFont val="Liberation Serif"/>
        <family val="1"/>
      </rPr>
      <t>*: витаминизация 3-его блюда аскорбиновой кислотой 50 мг на 1 ребенка  в сутки.</t>
    </r>
  </si>
  <si>
    <t>Основное (организованное) 4-х недельное  меню</t>
  </si>
  <si>
    <t>(1-2 неделя)</t>
  </si>
  <si>
    <t xml:space="preserve">Приложение № 2 </t>
  </si>
  <si>
    <r>
      <t xml:space="preserve">от </t>
    </r>
    <r>
      <rPr>
        <u val="single"/>
        <sz val="12"/>
        <rFont val="Liberation Serif"/>
        <family val="1"/>
      </rPr>
      <t xml:space="preserve">13.01.2023  </t>
    </r>
    <r>
      <rPr>
        <sz val="12"/>
        <rFont val="Liberation Serif"/>
        <family val="1"/>
      </rPr>
      <t xml:space="preserve">№  </t>
    </r>
    <r>
      <rPr>
        <u val="single"/>
        <sz val="12"/>
        <rFont val="Liberation Serif"/>
        <family val="1"/>
      </rPr>
      <t>19</t>
    </r>
  </si>
  <si>
    <r>
      <t xml:space="preserve">от </t>
    </r>
    <r>
      <rPr>
        <u val="single"/>
        <sz val="12"/>
        <rFont val="Liberation Serif"/>
        <family val="1"/>
      </rPr>
      <t xml:space="preserve">16.01.2023  </t>
    </r>
    <r>
      <rPr>
        <sz val="12"/>
        <rFont val="Liberation Serif"/>
        <family val="1"/>
      </rPr>
      <t xml:space="preserve">№  </t>
    </r>
    <r>
      <rPr>
        <u val="single"/>
        <sz val="12"/>
        <rFont val="Liberation Serif"/>
        <family val="1"/>
      </rPr>
      <t>19</t>
    </r>
  </si>
  <si>
    <t>13-од</t>
  </si>
  <si>
    <t xml:space="preserve">приказом МАДОУ "Синеглазка" </t>
  </si>
  <si>
    <t xml:space="preserve"> 4-х разового питания для воспитанников от 1 года  до 3-х лет с длительностью пребывания в учреждении до 12-ти часов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</si>
</sst>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mm/yy"/>
    <numFmt numFmtId="176" formatCode="0.000"/>
    <numFmt numFmtId="177" formatCode="_-* #,##0.00&quot;р.&quot;_-;\-* #,##0.00&quot;р.&quot;_-;_-* \-??&quot;р.&quot;_-;_-@_-"/>
    <numFmt numFmtId="178" formatCode="[$-FC19]d\ mmmm\ yyyy\ &quot;г.&quot;"/>
    <numFmt numFmtId="179" formatCode="0.00000"/>
    <numFmt numFmtId="180" formatCode="0.0000"/>
    <numFmt numFmtId="181" formatCode="0.000000"/>
    <numFmt numFmtId="182" formatCode="0.0000000"/>
  </numFmts>
  <fonts count="10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Times New Roman"/>
      <family val="1"/>
    </font>
    <font>
      <sz val="12"/>
      <name val="PT Astra Serif"/>
      <family val="1"/>
    </font>
    <font>
      <b/>
      <sz val="12"/>
      <name val="PT Astra Serif"/>
      <family val="1"/>
    </font>
    <font>
      <sz val="11"/>
      <color indexed="8"/>
      <name val="PT Astra Serif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Liberation Serif"/>
      <family val="1"/>
    </font>
    <font>
      <u val="single"/>
      <sz val="11"/>
      <color indexed="8"/>
      <name val="Liberation Serif"/>
      <family val="1"/>
    </font>
    <font>
      <b/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i/>
      <sz val="11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u val="single"/>
      <sz val="11"/>
      <name val="Liberation Serif"/>
      <family val="1"/>
    </font>
    <font>
      <b/>
      <i/>
      <sz val="11"/>
      <name val="Liberation Serif"/>
      <family val="1"/>
    </font>
    <font>
      <b/>
      <i/>
      <sz val="12"/>
      <name val="Liberation Serif"/>
      <family val="1"/>
    </font>
    <font>
      <sz val="10"/>
      <name val="Liberation Serif"/>
      <family val="1"/>
    </font>
    <font>
      <i/>
      <sz val="10"/>
      <name val="Liberation Serif"/>
      <family val="1"/>
    </font>
    <font>
      <i/>
      <u val="single"/>
      <sz val="11"/>
      <name val="Liberation Serif"/>
      <family val="1"/>
    </font>
    <font>
      <sz val="12"/>
      <color indexed="8"/>
      <name val="Liberation Serif"/>
      <family val="1"/>
    </font>
    <font>
      <b/>
      <i/>
      <sz val="12"/>
      <color indexed="10"/>
      <name val="Liberation Serif"/>
      <family val="1"/>
    </font>
    <font>
      <b/>
      <i/>
      <sz val="12"/>
      <color indexed="20"/>
      <name val="Liberation Serif"/>
      <family val="1"/>
    </font>
    <font>
      <b/>
      <i/>
      <sz val="11"/>
      <color indexed="10"/>
      <name val="Liberation Serif"/>
      <family val="1"/>
    </font>
    <font>
      <b/>
      <i/>
      <sz val="11"/>
      <color indexed="20"/>
      <name val="Liberation Serif"/>
      <family val="1"/>
    </font>
    <font>
      <b/>
      <sz val="12"/>
      <color indexed="8"/>
      <name val="Liberation Serif"/>
      <family val="1"/>
    </font>
    <font>
      <sz val="9"/>
      <name val="Liberation Serif"/>
      <family val="1"/>
    </font>
    <font>
      <u val="single"/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0"/>
      <color indexed="8"/>
      <name val="Liberation Serif"/>
      <family val="1"/>
    </font>
    <font>
      <b/>
      <sz val="11"/>
      <color indexed="62"/>
      <name val="Liberation Serif"/>
      <family val="1"/>
    </font>
    <font>
      <i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1.5"/>
      <color rgb="FF000000"/>
      <name val="Times New Roman"/>
      <family val="1"/>
    </font>
    <font>
      <sz val="11.5"/>
      <color theme="1"/>
      <name val="Times New Roman"/>
      <family val="1"/>
    </font>
    <font>
      <b/>
      <sz val="11.5"/>
      <color rgb="FF000000"/>
      <name val="Times New Roman"/>
      <family val="1"/>
    </font>
    <font>
      <b/>
      <sz val="11.5"/>
      <color theme="1"/>
      <name val="Times New Roman"/>
      <family val="1"/>
    </font>
    <font>
      <sz val="11"/>
      <color theme="1"/>
      <name val="Liberation Serif"/>
      <family val="1"/>
    </font>
    <font>
      <b/>
      <sz val="10"/>
      <color theme="1"/>
      <name val="Liberation Serif"/>
      <family val="1"/>
    </font>
    <font>
      <b/>
      <sz val="11"/>
      <color theme="1"/>
      <name val="Liberation Serif"/>
      <family val="1"/>
    </font>
    <font>
      <b/>
      <sz val="11"/>
      <color rgb="FF7030A0"/>
      <name val="Liberation Serif"/>
      <family val="1"/>
    </font>
    <font>
      <i/>
      <sz val="10"/>
      <color theme="1"/>
      <name val="Liberation Serif"/>
      <family val="1"/>
    </font>
    <font>
      <sz val="10"/>
      <color theme="1"/>
      <name val="Liberation Serif"/>
      <family val="1"/>
    </font>
    <font>
      <sz val="11"/>
      <color rgb="FFFF0000"/>
      <name val="Liberation Serif"/>
      <family val="1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7" fontId="1" fillId="0" borderId="0" applyFill="0" applyBorder="0" applyAlignment="0" applyProtection="0"/>
    <xf numFmtId="168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84" fillId="32" borderId="0" applyNumberFormat="0" applyBorder="0" applyAlignment="0" applyProtection="0"/>
  </cellStyleXfs>
  <cellXfs count="861">
    <xf numFmtId="0" fontId="0" fillId="0" borderId="0" xfId="0" applyAlignment="1">
      <alignment/>
    </xf>
    <xf numFmtId="0" fontId="5" fillId="33" borderId="10" xfId="56" applyFont="1" applyFill="1" applyBorder="1" applyAlignment="1">
      <alignment wrapText="1"/>
      <protection/>
    </xf>
    <xf numFmtId="0" fontId="6" fillId="33" borderId="10" xfId="56" applyFont="1" applyFill="1" applyBorder="1" applyAlignment="1">
      <alignment horizontal="center"/>
      <protection/>
    </xf>
    <xf numFmtId="174" fontId="5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7" fillId="33" borderId="10" xfId="56" applyFont="1" applyFill="1" applyBorder="1" applyAlignment="1">
      <alignment horizontal="left"/>
      <protection/>
    </xf>
    <xf numFmtId="0" fontId="5" fillId="0" borderId="1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174" fontId="5" fillId="0" borderId="10" xfId="56" applyNumberFormat="1" applyFont="1" applyFill="1" applyBorder="1" applyAlignment="1">
      <alignment horizontal="center"/>
      <protection/>
    </xf>
    <xf numFmtId="1" fontId="6" fillId="0" borderId="10" xfId="56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 vertical="center" wrapText="1"/>
    </xf>
    <xf numFmtId="0" fontId="5" fillId="33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top" wrapText="1"/>
    </xf>
    <xf numFmtId="0" fontId="7" fillId="0" borderId="10" xfId="56" applyFont="1" applyFill="1" applyBorder="1" applyAlignment="1">
      <alignment horizontal="left"/>
      <protection/>
    </xf>
    <xf numFmtId="0" fontId="5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center"/>
      <protection/>
    </xf>
    <xf numFmtId="174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vertical="distributed" wrapText="1"/>
    </xf>
    <xf numFmtId="174" fontId="5" fillId="33" borderId="10" xfId="0" applyNumberFormat="1" applyFont="1" applyFill="1" applyBorder="1" applyAlignment="1">
      <alignment horizontal="center" vertical="distributed" wrapText="1"/>
    </xf>
    <xf numFmtId="174" fontId="5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0" fontId="6" fillId="0" borderId="10" xfId="56" applyFont="1" applyBorder="1" applyAlignment="1">
      <alignment horizontal="center" vertical="center"/>
      <protection/>
    </xf>
    <xf numFmtId="174" fontId="5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left"/>
      <protection/>
    </xf>
    <xf numFmtId="1" fontId="4" fillId="0" borderId="10" xfId="0" applyNumberFormat="1" applyFont="1" applyBorder="1" applyAlignment="1">
      <alignment horizontal="center" vertical="center"/>
    </xf>
    <xf numFmtId="0" fontId="9" fillId="0" borderId="10" xfId="56" applyFont="1" applyBorder="1">
      <alignment/>
      <protection/>
    </xf>
    <xf numFmtId="0" fontId="10" fillId="0" borderId="10" xfId="56" applyFont="1" applyBorder="1" applyAlignment="1">
      <alignment horizontal="center"/>
      <protection/>
    </xf>
    <xf numFmtId="174" fontId="9" fillId="0" borderId="10" xfId="56" applyNumberFormat="1" applyFont="1" applyBorder="1" applyAlignment="1">
      <alignment horizontal="center" vertical="center"/>
      <protection/>
    </xf>
    <xf numFmtId="1" fontId="10" fillId="0" borderId="10" xfId="56" applyNumberFormat="1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left"/>
      <protection/>
    </xf>
    <xf numFmtId="0" fontId="6" fillId="0" borderId="10" xfId="56" applyFont="1" applyBorder="1" applyAlignment="1">
      <alignment horizontal="center"/>
      <protection/>
    </xf>
    <xf numFmtId="174" fontId="5" fillId="0" borderId="10" xfId="56" applyNumberFormat="1" applyFont="1" applyBorder="1" applyAlignment="1">
      <alignment horizontal="center"/>
      <protection/>
    </xf>
    <xf numFmtId="1" fontId="6" fillId="0" borderId="10" xfId="56" applyNumberFormat="1" applyFont="1" applyBorder="1" applyAlignment="1">
      <alignment horizontal="center"/>
      <protection/>
    </xf>
    <xf numFmtId="0" fontId="7" fillId="0" borderId="10" xfId="56" applyFont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/>
      <protection/>
    </xf>
    <xf numFmtId="1" fontId="6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4" fontId="5" fillId="0" borderId="10" xfId="56" applyNumberFormat="1" applyFont="1" applyFill="1" applyBorder="1" applyAlignment="1">
      <alignment horizontal="center" vertical="center"/>
      <protection/>
    </xf>
    <xf numFmtId="1" fontId="6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Border="1">
      <alignment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74" fontId="5" fillId="0" borderId="10" xfId="56" applyNumberFormat="1" applyFont="1" applyFill="1" applyBorder="1" applyAlignment="1">
      <alignment horizontal="center" wrapText="1"/>
      <protection/>
    </xf>
    <xf numFmtId="1" fontId="6" fillId="0" borderId="10" xfId="56" applyNumberFormat="1" applyFont="1" applyFill="1" applyBorder="1" applyAlignment="1">
      <alignment horizontal="center" wrapText="1"/>
      <protection/>
    </xf>
    <xf numFmtId="49" fontId="7" fillId="0" borderId="10" xfId="56" applyNumberFormat="1" applyFont="1" applyFill="1" applyBorder="1" applyAlignment="1">
      <alignment horizontal="left" wrapText="1"/>
      <protection/>
    </xf>
    <xf numFmtId="174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5" fillId="0" borderId="10" xfId="53" applyFont="1" applyBorder="1">
      <alignment/>
      <protection/>
    </xf>
    <xf numFmtId="0" fontId="6" fillId="0" borderId="10" xfId="53" applyFont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/>
      <protection/>
    </xf>
    <xf numFmtId="174" fontId="5" fillId="0" borderId="10" xfId="0" applyNumberFormat="1" applyFont="1" applyBorder="1" applyAlignment="1">
      <alignment horizontal="center" vertical="center"/>
    </xf>
    <xf numFmtId="174" fontId="5" fillId="0" borderId="12" xfId="0" applyNumberFormat="1" applyFont="1" applyBorder="1" applyAlignment="1">
      <alignment horizontal="center" vertical="distributed" wrapText="1"/>
    </xf>
    <xf numFmtId="1" fontId="6" fillId="0" borderId="10" xfId="0" applyNumberFormat="1" applyFont="1" applyBorder="1" applyAlignment="1">
      <alignment horizontal="center" vertical="distributed" wrapText="1"/>
    </xf>
    <xf numFmtId="174" fontId="5" fillId="0" borderId="10" xfId="0" applyNumberFormat="1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/>
    </xf>
    <xf numFmtId="0" fontId="7" fillId="0" borderId="10" xfId="56" applyFont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74" fontId="5" fillId="0" borderId="10" xfId="56" applyNumberFormat="1" applyFont="1" applyFill="1" applyBorder="1" applyAlignment="1">
      <alignment horizontal="center" vertical="center" wrapText="1"/>
      <protection/>
    </xf>
    <xf numFmtId="174" fontId="3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74" fontId="12" fillId="0" borderId="10" xfId="54" applyNumberFormat="1" applyFont="1" applyBorder="1" applyAlignment="1">
      <alignment horizontal="center"/>
      <protection/>
    </xf>
    <xf numFmtId="1" fontId="13" fillId="0" borderId="10" xfId="54" applyNumberFormat="1" applyFont="1" applyBorder="1" applyAlignment="1">
      <alignment horizontal="center"/>
      <protection/>
    </xf>
    <xf numFmtId="0" fontId="5" fillId="33" borderId="10" xfId="56" applyFont="1" applyFill="1" applyBorder="1" applyAlignment="1">
      <alignment horizontal="left"/>
      <protection/>
    </xf>
    <xf numFmtId="0" fontId="8" fillId="0" borderId="10" xfId="0" applyFont="1" applyBorder="1" applyAlignment="1">
      <alignment horizontal="left"/>
    </xf>
    <xf numFmtId="0" fontId="5" fillId="0" borderId="10" xfId="56" applyFont="1" applyBorder="1" applyAlignment="1">
      <alignment horizontal="left" vertical="top"/>
      <protection/>
    </xf>
    <xf numFmtId="0" fontId="8" fillId="33" borderId="10" xfId="0" applyFont="1" applyFill="1" applyBorder="1" applyAlignment="1">
      <alignment vertical="top"/>
    </xf>
    <xf numFmtId="0" fontId="2" fillId="0" borderId="0" xfId="56" applyBorder="1">
      <alignment/>
      <protection/>
    </xf>
    <xf numFmtId="0" fontId="6" fillId="33" borderId="10" xfId="56" applyFont="1" applyFill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/>
      <protection/>
    </xf>
    <xf numFmtId="0" fontId="5" fillId="0" borderId="10" xfId="56" applyFont="1" applyBorder="1" applyAlignment="1">
      <alignment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174" fontId="5" fillId="0" borderId="10" xfId="56" applyNumberFormat="1" applyFont="1" applyBorder="1" applyAlignment="1">
      <alignment horizontal="center" vertical="center" wrapText="1"/>
      <protection/>
    </xf>
    <xf numFmtId="1" fontId="6" fillId="0" borderId="10" xfId="56" applyNumberFormat="1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174" fontId="5" fillId="0" borderId="10" xfId="56" applyNumberFormat="1" applyFont="1" applyBorder="1" applyAlignment="1">
      <alignment horizontal="center" wrapText="1"/>
      <protection/>
    </xf>
    <xf numFmtId="0" fontId="7" fillId="0" borderId="10" xfId="56" applyFont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74" fontId="5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56" applyFont="1" applyBorder="1" applyAlignment="1">
      <alignment horizontal="left" vertical="center" wrapText="1"/>
      <protection/>
    </xf>
    <xf numFmtId="0" fontId="2" fillId="0" borderId="0" xfId="56">
      <alignment/>
      <protection/>
    </xf>
    <xf numFmtId="174" fontId="9" fillId="0" borderId="10" xfId="56" applyNumberFormat="1" applyFont="1" applyBorder="1" applyAlignment="1">
      <alignment horizontal="center"/>
      <protection/>
    </xf>
    <xf numFmtId="1" fontId="10" fillId="0" borderId="10" xfId="56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7" fillId="0" borderId="0" xfId="56" applyFont="1">
      <alignment/>
      <protection/>
    </xf>
    <xf numFmtId="0" fontId="5" fillId="0" borderId="0" xfId="56" applyFont="1" applyFill="1" applyBorder="1" applyAlignment="1">
      <alignment wrapText="1"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>
      <alignment/>
      <protection/>
    </xf>
    <xf numFmtId="0" fontId="11" fillId="0" borderId="10" xfId="56" applyFont="1" applyBorder="1">
      <alignment/>
      <protection/>
    </xf>
    <xf numFmtId="0" fontId="7" fillId="0" borderId="10" xfId="56" applyFont="1" applyBorder="1">
      <alignment/>
      <protection/>
    </xf>
    <xf numFmtId="174" fontId="7" fillId="0" borderId="10" xfId="0" applyNumberFormat="1" applyFont="1" applyBorder="1" applyAlignment="1">
      <alignment horizontal="center" vertical="center"/>
    </xf>
    <xf numFmtId="0" fontId="4" fillId="0" borderId="10" xfId="56" applyFont="1" applyFill="1" applyBorder="1" applyAlignment="1">
      <alignment horizontal="center"/>
      <protection/>
    </xf>
    <xf numFmtId="0" fontId="6" fillId="0" borderId="10" xfId="56" applyNumberFormat="1" applyFont="1" applyFill="1" applyBorder="1" applyAlignment="1">
      <alignment horizontal="center"/>
      <protection/>
    </xf>
    <xf numFmtId="174" fontId="5" fillId="0" borderId="10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74" fontId="5" fillId="0" borderId="12" xfId="0" applyNumberFormat="1" applyFont="1" applyFill="1" applyBorder="1" applyAlignment="1">
      <alignment horizontal="center"/>
    </xf>
    <xf numFmtId="0" fontId="5" fillId="0" borderId="13" xfId="56" applyFont="1" applyFill="1" applyBorder="1" applyAlignment="1">
      <alignment wrapText="1"/>
      <protection/>
    </xf>
    <xf numFmtId="0" fontId="6" fillId="0" borderId="13" xfId="56" applyFont="1" applyFill="1" applyBorder="1" applyAlignment="1">
      <alignment horizontal="center" vertical="center"/>
      <protection/>
    </xf>
    <xf numFmtId="174" fontId="5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74" fontId="5" fillId="0" borderId="14" xfId="0" applyNumberFormat="1" applyFont="1" applyFill="1" applyBorder="1" applyAlignment="1">
      <alignment horizontal="center"/>
    </xf>
    <xf numFmtId="0" fontId="15" fillId="0" borderId="0" xfId="56" applyFont="1">
      <alignment/>
      <protection/>
    </xf>
    <xf numFmtId="0" fontId="16" fillId="0" borderId="0" xfId="56" applyFont="1" applyFill="1">
      <alignment/>
      <protection/>
    </xf>
    <xf numFmtId="0" fontId="15" fillId="0" borderId="0" xfId="56" applyFont="1" applyFill="1">
      <alignment/>
      <protection/>
    </xf>
    <xf numFmtId="0" fontId="6" fillId="0" borderId="13" xfId="56" applyFont="1" applyFill="1" applyBorder="1" applyAlignment="1">
      <alignment horizontal="center" wrapText="1"/>
      <protection/>
    </xf>
    <xf numFmtId="0" fontId="5" fillId="34" borderId="10" xfId="56" applyFont="1" applyFill="1" applyBorder="1">
      <alignment/>
      <protection/>
    </xf>
    <xf numFmtId="0" fontId="2" fillId="0" borderId="10" xfId="56" applyBorder="1">
      <alignment/>
      <protection/>
    </xf>
    <xf numFmtId="0" fontId="5" fillId="0" borderId="0" xfId="56" applyFont="1">
      <alignment/>
      <protection/>
    </xf>
    <xf numFmtId="0" fontId="6" fillId="3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56" applyFont="1" applyFill="1" applyBorder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0" borderId="10" xfId="56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17" fillId="33" borderId="10" xfId="0" applyFont="1" applyFill="1" applyBorder="1" applyAlignment="1">
      <alignment horizontal="center"/>
    </xf>
    <xf numFmtId="0" fontId="2" fillId="0" borderId="0" xfId="56" applyFont="1">
      <alignment/>
      <protection/>
    </xf>
    <xf numFmtId="2" fontId="5" fillId="0" borderId="10" xfId="56" applyNumberFormat="1" applyFont="1" applyFill="1" applyBorder="1" applyAlignment="1">
      <alignment horizontal="center" vertical="center"/>
      <protection/>
    </xf>
    <xf numFmtId="0" fontId="11" fillId="35" borderId="10" xfId="56" applyFont="1" applyFill="1" applyBorder="1">
      <alignment/>
      <protection/>
    </xf>
    <xf numFmtId="0" fontId="5" fillId="35" borderId="10" xfId="56" applyFont="1" applyFill="1" applyBorder="1">
      <alignment/>
      <protection/>
    </xf>
    <xf numFmtId="0" fontId="5" fillId="35" borderId="10" xfId="56" applyFont="1" applyFill="1" applyBorder="1" applyAlignment="1">
      <alignment horizontal="center"/>
      <protection/>
    </xf>
    <xf numFmtId="2" fontId="5" fillId="35" borderId="10" xfId="56" applyNumberFormat="1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left"/>
      <protection/>
    </xf>
    <xf numFmtId="0" fontId="2" fillId="35" borderId="0" xfId="56" applyFill="1">
      <alignment/>
      <protection/>
    </xf>
    <xf numFmtId="49" fontId="5" fillId="35" borderId="10" xfId="56" applyNumberFormat="1" applyFont="1" applyFill="1" applyBorder="1" applyAlignment="1">
      <alignment horizontal="center"/>
      <protection/>
    </xf>
    <xf numFmtId="0" fontId="6" fillId="35" borderId="10" xfId="56" applyFont="1" applyFill="1" applyBorder="1">
      <alignment/>
      <protection/>
    </xf>
    <xf numFmtId="2" fontId="5" fillId="0" borderId="10" xfId="56" applyNumberFormat="1" applyFont="1" applyFill="1" applyBorder="1" applyAlignment="1">
      <alignment horizontal="center"/>
      <protection/>
    </xf>
    <xf numFmtId="0" fontId="2" fillId="35" borderId="10" xfId="56" applyFill="1" applyBorder="1">
      <alignment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wrapText="1"/>
      <protection/>
    </xf>
    <xf numFmtId="49" fontId="5" fillId="35" borderId="10" xfId="56" applyNumberFormat="1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/>
      <protection/>
    </xf>
    <xf numFmtId="0" fontId="6" fillId="0" borderId="10" xfId="56" applyFont="1" applyBorder="1">
      <alignment/>
      <protection/>
    </xf>
    <xf numFmtId="1" fontId="5" fillId="0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left" vertical="distributed" wrapText="1"/>
      <protection/>
    </xf>
    <xf numFmtId="0" fontId="5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3" borderId="10" xfId="56" applyFont="1" applyFill="1" applyBorder="1" applyAlignment="1">
      <alignment horizontal="center"/>
      <protection/>
    </xf>
    <xf numFmtId="174" fontId="3" fillId="33" borderId="10" xfId="0" applyNumberFormat="1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/>
    </xf>
    <xf numFmtId="0" fontId="2" fillId="0" borderId="0" xfId="56" applyFill="1">
      <alignment/>
      <protection/>
    </xf>
    <xf numFmtId="174" fontId="6" fillId="0" borderId="10" xfId="56" applyNumberFormat="1" applyFont="1" applyFill="1" applyBorder="1" applyAlignment="1">
      <alignment horizontal="center"/>
      <protection/>
    </xf>
    <xf numFmtId="49" fontId="11" fillId="0" borderId="10" xfId="56" applyNumberFormat="1" applyFont="1" applyBorder="1" applyAlignment="1">
      <alignment wrapText="1"/>
      <protection/>
    </xf>
    <xf numFmtId="49" fontId="7" fillId="0" borderId="10" xfId="56" applyNumberFormat="1" applyFont="1" applyBorder="1" applyAlignment="1">
      <alignment horizontal="left"/>
      <protection/>
    </xf>
    <xf numFmtId="0" fontId="11" fillId="0" borderId="10" xfId="56" applyFont="1" applyBorder="1" applyAlignment="1">
      <alignment wrapText="1"/>
      <protection/>
    </xf>
    <xf numFmtId="0" fontId="11" fillId="0" borderId="12" xfId="56" applyFont="1" applyBorder="1" applyAlignment="1">
      <alignment wrapText="1"/>
      <protection/>
    </xf>
    <xf numFmtId="0" fontId="5" fillId="0" borderId="10" xfId="56" applyFont="1" applyBorder="1" applyAlignment="1">
      <alignment/>
      <protection/>
    </xf>
    <xf numFmtId="0" fontId="5" fillId="0" borderId="12" xfId="0" applyFont="1" applyBorder="1" applyAlignment="1">
      <alignment horizontal="center" vertical="distributed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" fillId="0" borderId="10" xfId="56" applyFont="1" applyFill="1" applyBorder="1" applyAlignment="1">
      <alignment vertical="center" wrapText="1"/>
      <protection/>
    </xf>
    <xf numFmtId="174" fontId="5" fillId="0" borderId="10" xfId="56" applyNumberFormat="1" applyFont="1" applyFill="1" applyBorder="1" applyAlignment="1">
      <alignment vertical="center" wrapText="1"/>
      <protection/>
    </xf>
    <xf numFmtId="1" fontId="6" fillId="0" borderId="10" xfId="56" applyNumberFormat="1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/>
    </xf>
    <xf numFmtId="0" fontId="7" fillId="0" borderId="13" xfId="56" applyFont="1" applyFill="1" applyBorder="1" applyAlignment="1">
      <alignment wrapText="1"/>
      <protection/>
    </xf>
    <xf numFmtId="0" fontId="7" fillId="0" borderId="15" xfId="56" applyFont="1" applyFill="1" applyBorder="1" applyAlignment="1">
      <alignment wrapText="1"/>
      <protection/>
    </xf>
    <xf numFmtId="0" fontId="7" fillId="0" borderId="16" xfId="56" applyFont="1" applyFill="1" applyBorder="1" applyAlignment="1">
      <alignment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left" wrapText="1"/>
      <protection/>
    </xf>
    <xf numFmtId="1" fontId="6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wrapText="1"/>
      <protection/>
    </xf>
    <xf numFmtId="0" fontId="7" fillId="33" borderId="10" xfId="56" applyFont="1" applyFill="1" applyBorder="1" applyAlignment="1">
      <alignment wrapText="1"/>
      <protection/>
    </xf>
    <xf numFmtId="0" fontId="7" fillId="33" borderId="0" xfId="56" applyFont="1" applyFill="1" applyBorder="1" applyAlignment="1">
      <alignment wrapText="1"/>
      <protection/>
    </xf>
    <xf numFmtId="0" fontId="7" fillId="0" borderId="0" xfId="56" applyFont="1" applyFill="1">
      <alignment/>
      <protection/>
    </xf>
    <xf numFmtId="0" fontId="18" fillId="33" borderId="0" xfId="0" applyFont="1" applyFill="1" applyAlignment="1">
      <alignment/>
    </xf>
    <xf numFmtId="0" fontId="5" fillId="0" borderId="0" xfId="56" applyFont="1" applyAlignment="1">
      <alignment horizontal="left"/>
      <protection/>
    </xf>
    <xf numFmtId="0" fontId="6" fillId="0" borderId="0" xfId="56" applyFont="1" applyAlignment="1">
      <alignment horizontal="center"/>
      <protection/>
    </xf>
    <xf numFmtId="0" fontId="5" fillId="0" borderId="10" xfId="56" applyFont="1" applyBorder="1" applyAlignment="1">
      <alignment horizontal="left" vertical="center"/>
      <protection/>
    </xf>
    <xf numFmtId="2" fontId="5" fillId="0" borderId="10" xfId="56" applyNumberFormat="1" applyFont="1" applyBorder="1" applyAlignment="1">
      <alignment horizontal="center"/>
      <protection/>
    </xf>
    <xf numFmtId="0" fontId="5" fillId="0" borderId="10" xfId="56" applyFont="1" applyBorder="1" applyAlignment="1">
      <alignment horizontal="center"/>
      <protection/>
    </xf>
    <xf numFmtId="1" fontId="6" fillId="0" borderId="1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11" fillId="0" borderId="0" xfId="56" applyFont="1" applyBorder="1">
      <alignment/>
      <protection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3" xfId="56" applyFont="1" applyBorder="1">
      <alignment/>
      <protection/>
    </xf>
    <xf numFmtId="49" fontId="7" fillId="0" borderId="10" xfId="56" applyNumberFormat="1" applyFont="1" applyBorder="1" applyAlignment="1">
      <alignment horizontal="left"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56" applyFont="1" applyFill="1" applyAlignment="1">
      <alignment horizontal="center"/>
      <protection/>
    </xf>
    <xf numFmtId="174" fontId="6" fillId="0" borderId="10" xfId="56" applyNumberFormat="1" applyFont="1" applyFill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left" vertical="top"/>
      <protection/>
    </xf>
    <xf numFmtId="0" fontId="5" fillId="0" borderId="17" xfId="56" applyFont="1" applyBorder="1">
      <alignment/>
      <protection/>
    </xf>
    <xf numFmtId="0" fontId="5" fillId="0" borderId="17" xfId="56" applyFont="1" applyBorder="1" applyAlignment="1">
      <alignment horizontal="left" vertical="distributed" wrapText="1"/>
      <protection/>
    </xf>
    <xf numFmtId="174" fontId="5" fillId="33" borderId="10" xfId="56" applyNumberFormat="1" applyFont="1" applyFill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5" fillId="33" borderId="17" xfId="56" applyFont="1" applyFill="1" applyBorder="1" applyAlignment="1">
      <alignment horizontal="left" vertical="distributed" wrapText="1"/>
      <protection/>
    </xf>
    <xf numFmtId="0" fontId="2" fillId="33" borderId="0" xfId="56" applyFill="1">
      <alignment/>
      <protection/>
    </xf>
    <xf numFmtId="174" fontId="18" fillId="0" borderId="10" xfId="42" applyNumberFormat="1" applyFont="1" applyFill="1" applyBorder="1" applyAlignment="1" applyProtection="1">
      <alignment horizontal="center" vertical="center"/>
      <protection/>
    </xf>
    <xf numFmtId="174" fontId="5" fillId="0" borderId="0" xfId="56" applyNumberFormat="1" applyFont="1" applyFill="1" applyAlignment="1">
      <alignment horizontal="center"/>
      <protection/>
    </xf>
    <xf numFmtId="174" fontId="3" fillId="0" borderId="10" xfId="42" applyNumberFormat="1" applyFont="1" applyFill="1" applyBorder="1" applyAlignment="1" applyProtection="1">
      <alignment horizontal="center" vertical="center"/>
      <protection/>
    </xf>
    <xf numFmtId="0" fontId="3" fillId="33" borderId="10" xfId="42" applyNumberFormat="1" applyFont="1" applyFill="1" applyBorder="1" applyAlignment="1" applyProtection="1">
      <alignment/>
      <protection/>
    </xf>
    <xf numFmtId="0" fontId="4" fillId="33" borderId="10" xfId="42" applyNumberFormat="1" applyFont="1" applyFill="1" applyBorder="1" applyAlignment="1" applyProtection="1">
      <alignment horizontal="center" vertical="center"/>
      <protection/>
    </xf>
    <xf numFmtId="0" fontId="3" fillId="33" borderId="10" xfId="42" applyNumberFormat="1" applyFont="1" applyFill="1" applyBorder="1" applyAlignment="1" applyProtection="1">
      <alignment horizontal="center" vertical="center"/>
      <protection/>
    </xf>
    <xf numFmtId="174" fontId="3" fillId="33" borderId="10" xfId="42" applyNumberFormat="1" applyFont="1" applyFill="1" applyBorder="1" applyAlignment="1" applyProtection="1">
      <alignment horizontal="center" vertical="center"/>
      <protection/>
    </xf>
    <xf numFmtId="0" fontId="8" fillId="33" borderId="10" xfId="42" applyNumberFormat="1" applyFont="1" applyFill="1" applyBorder="1" applyAlignment="1" applyProtection="1">
      <alignment horizontal="left"/>
      <protection/>
    </xf>
    <xf numFmtId="0" fontId="3" fillId="33" borderId="17" xfId="42" applyNumberFormat="1" applyFont="1" applyFill="1" applyBorder="1" applyAlignment="1" applyProtection="1">
      <alignment horizontal="left" vertical="top"/>
      <protection/>
    </xf>
    <xf numFmtId="0" fontId="5" fillId="33" borderId="17" xfId="56" applyFont="1" applyFill="1" applyBorder="1" applyAlignment="1">
      <alignment horizontal="left" vertical="top"/>
      <protection/>
    </xf>
    <xf numFmtId="0" fontId="1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7" xfId="0" applyFont="1" applyBorder="1" applyAlignment="1">
      <alignment horizontal="left" vertical="top"/>
    </xf>
    <xf numFmtId="174" fontId="5" fillId="0" borderId="17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174" fontId="3" fillId="0" borderId="10" xfId="56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top"/>
    </xf>
    <xf numFmtId="0" fontId="2" fillId="0" borderId="12" xfId="56" applyBorder="1">
      <alignment/>
      <protection/>
    </xf>
    <xf numFmtId="174" fontId="5" fillId="33" borderId="10" xfId="56" applyNumberFormat="1" applyFont="1" applyFill="1" applyBorder="1" applyAlignment="1">
      <alignment horizontal="center"/>
      <protection/>
    </xf>
    <xf numFmtId="0" fontId="7" fillId="33" borderId="1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 vertical="top"/>
    </xf>
    <xf numFmtId="1" fontId="6" fillId="33" borderId="12" xfId="0" applyNumberFormat="1" applyFont="1" applyFill="1" applyBorder="1" applyAlignment="1">
      <alignment horizontal="center"/>
    </xf>
    <xf numFmtId="174" fontId="5" fillId="33" borderId="12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3" fillId="0" borderId="10" xfId="56" applyFont="1" applyFill="1" applyBorder="1">
      <alignment/>
      <protection/>
    </xf>
    <xf numFmtId="0" fontId="9" fillId="0" borderId="10" xfId="0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4" fontId="14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0" fontId="3" fillId="0" borderId="10" xfId="56" applyFont="1" applyFill="1" applyBorder="1" applyAlignment="1">
      <alignment horizontal="left"/>
      <protection/>
    </xf>
    <xf numFmtId="174" fontId="9" fillId="33" borderId="10" xfId="0" applyNumberFormat="1" applyFont="1" applyFill="1" applyBorder="1" applyAlignment="1">
      <alignment horizontal="center" vertical="center"/>
    </xf>
    <xf numFmtId="0" fontId="6" fillId="0" borderId="0" xfId="56" applyFont="1">
      <alignment/>
      <protection/>
    </xf>
    <xf numFmtId="0" fontId="7" fillId="0" borderId="10" xfId="56" applyFont="1" applyBorder="1" applyAlignment="1">
      <alignment horizontal="left" vertical="top"/>
      <protection/>
    </xf>
    <xf numFmtId="1" fontId="7" fillId="0" borderId="1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0" fontId="11" fillId="0" borderId="10" xfId="56" applyFont="1" applyBorder="1" applyAlignment="1">
      <alignment horizontal="left"/>
      <protection/>
    </xf>
    <xf numFmtId="174" fontId="12" fillId="0" borderId="10" xfId="54" applyNumberFormat="1" applyFont="1" applyFill="1" applyBorder="1" applyAlignment="1">
      <alignment horizontal="center"/>
      <protection/>
    </xf>
    <xf numFmtId="1" fontId="13" fillId="0" borderId="10" xfId="54" applyNumberFormat="1" applyFont="1" applyFill="1" applyBorder="1" applyAlignment="1">
      <alignment horizontal="center"/>
      <protection/>
    </xf>
    <xf numFmtId="174" fontId="5" fillId="0" borderId="10" xfId="55" applyNumberFormat="1" applyFont="1" applyBorder="1" applyAlignment="1">
      <alignment horizontal="center"/>
      <protection/>
    </xf>
    <xf numFmtId="1" fontId="6" fillId="0" borderId="10" xfId="55" applyNumberFormat="1" applyFont="1" applyBorder="1" applyAlignment="1">
      <alignment horizontal="center"/>
      <protection/>
    </xf>
    <xf numFmtId="0" fontId="8" fillId="0" borderId="10" xfId="0" applyFont="1" applyBorder="1" applyAlignment="1">
      <alignment vertical="center" wrapText="1"/>
    </xf>
    <xf numFmtId="174" fontId="9" fillId="33" borderId="10" xfId="56" applyNumberFormat="1" applyFont="1" applyFill="1" applyBorder="1" applyAlignment="1">
      <alignment horizontal="center" vertical="center"/>
      <protection/>
    </xf>
    <xf numFmtId="1" fontId="10" fillId="33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/>
      <protection/>
    </xf>
    <xf numFmtId="0" fontId="2" fillId="0" borderId="10" xfId="56" applyBorder="1" applyAlignment="1">
      <alignment wrapText="1"/>
      <protection/>
    </xf>
    <xf numFmtId="0" fontId="5" fillId="0" borderId="10" xfId="56" applyFont="1" applyBorder="1" applyAlignment="1">
      <alignment vertical="center" wrapText="1"/>
      <protection/>
    </xf>
    <xf numFmtId="1" fontId="6" fillId="0" borderId="10" xfId="56" applyNumberFormat="1" applyFont="1" applyBorder="1" applyAlignment="1">
      <alignment horizontal="center" wrapText="1"/>
      <protection/>
    </xf>
    <xf numFmtId="174" fontId="5" fillId="0" borderId="0" xfId="56" applyNumberFormat="1" applyFont="1" applyAlignment="1">
      <alignment horizontal="center" wrapText="1"/>
      <protection/>
    </xf>
    <xf numFmtId="2" fontId="5" fillId="0" borderId="10" xfId="0" applyNumberFormat="1" applyFont="1" applyBorder="1" applyAlignment="1">
      <alignment horizontal="center"/>
    </xf>
    <xf numFmtId="0" fontId="11" fillId="0" borderId="10" xfId="53" applyFont="1" applyBorder="1">
      <alignment/>
      <protection/>
    </xf>
    <xf numFmtId="174" fontId="5" fillId="0" borderId="10" xfId="53" applyNumberFormat="1" applyFont="1" applyBorder="1" applyAlignment="1">
      <alignment horizontal="center" vertical="center"/>
      <protection/>
    </xf>
    <xf numFmtId="1" fontId="6" fillId="0" borderId="10" xfId="53" applyNumberFormat="1" applyFont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174" fontId="5" fillId="0" borderId="10" xfId="53" applyNumberFormat="1" applyFont="1" applyBorder="1" applyAlignment="1">
      <alignment horizontal="center"/>
      <protection/>
    </xf>
    <xf numFmtId="1" fontId="6" fillId="0" borderId="10" xfId="53" applyNumberFormat="1" applyFont="1" applyBorder="1" applyAlignment="1">
      <alignment horizontal="center"/>
      <protection/>
    </xf>
    <xf numFmtId="0" fontId="11" fillId="0" borderId="16" xfId="56" applyFont="1" applyBorder="1">
      <alignment/>
      <protection/>
    </xf>
    <xf numFmtId="174" fontId="7" fillId="0" borderId="10" xfId="0" applyNumberFormat="1" applyFont="1" applyBorder="1" applyAlignment="1">
      <alignment horizontal="center" vertical="center" wrapText="1"/>
    </xf>
    <xf numFmtId="174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7" fillId="0" borderId="10" xfId="56" applyFont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" fontId="6" fillId="0" borderId="13" xfId="56" applyNumberFormat="1" applyFont="1" applyBorder="1" applyAlignment="1">
      <alignment horizontal="center"/>
      <protection/>
    </xf>
    <xf numFmtId="174" fontId="5" fillId="0" borderId="13" xfId="56" applyNumberFormat="1" applyFont="1" applyBorder="1" applyAlignment="1">
      <alignment horizontal="center"/>
      <protection/>
    </xf>
    <xf numFmtId="0" fontId="7" fillId="0" borderId="13" xfId="56" applyFont="1" applyBorder="1">
      <alignment/>
      <protection/>
    </xf>
    <xf numFmtId="0" fontId="11" fillId="0" borderId="10" xfId="56" applyFont="1" applyBorder="1" applyAlignment="1">
      <alignment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Border="1" applyAlignment="1">
      <alignment vertical="center" wrapText="1"/>
      <protection/>
    </xf>
    <xf numFmtId="0" fontId="9" fillId="0" borderId="10" xfId="0" applyNumberFormat="1" applyFont="1" applyBorder="1" applyAlignment="1">
      <alignment horizontal="center" vertical="center"/>
    </xf>
    <xf numFmtId="0" fontId="11" fillId="0" borderId="0" xfId="56" applyFont="1" applyBorder="1" applyAlignment="1">
      <alignment vertical="center" wrapText="1"/>
      <protection/>
    </xf>
    <xf numFmtId="0" fontId="6" fillId="0" borderId="13" xfId="56" applyFont="1" applyBorder="1" applyAlignment="1">
      <alignment horizontal="center" vertical="center"/>
      <protection/>
    </xf>
    <xf numFmtId="0" fontId="5" fillId="33" borderId="13" xfId="56" applyFont="1" applyFill="1" applyBorder="1">
      <alignment/>
      <protection/>
    </xf>
    <xf numFmtId="174" fontId="5" fillId="0" borderId="13" xfId="56" applyNumberFormat="1" applyFont="1" applyBorder="1" applyAlignment="1">
      <alignment horizontal="center" vertical="center"/>
      <protection/>
    </xf>
    <xf numFmtId="1" fontId="6" fillId="0" borderId="13" xfId="56" applyNumberFormat="1" applyFont="1" applyBorder="1" applyAlignment="1">
      <alignment horizontal="center" vertical="center"/>
      <protection/>
    </xf>
    <xf numFmtId="0" fontId="7" fillId="0" borderId="13" xfId="56" applyFont="1" applyBorder="1" applyAlignment="1">
      <alignment horizontal="left"/>
      <protection/>
    </xf>
    <xf numFmtId="0" fontId="5" fillId="0" borderId="18" xfId="56" applyFont="1" applyBorder="1" applyAlignment="1">
      <alignment horizontal="left"/>
      <protection/>
    </xf>
    <xf numFmtId="0" fontId="6" fillId="0" borderId="18" xfId="56" applyFont="1" applyBorder="1" applyAlignment="1">
      <alignment horizontal="center"/>
      <protection/>
    </xf>
    <xf numFmtId="0" fontId="5" fillId="0" borderId="18" xfId="56" applyFont="1" applyBorder="1" applyAlignment="1">
      <alignment horizontal="center"/>
      <protection/>
    </xf>
    <xf numFmtId="0" fontId="5" fillId="33" borderId="13" xfId="56" applyFont="1" applyFill="1" applyBorder="1" applyAlignment="1">
      <alignment wrapText="1"/>
      <protection/>
    </xf>
    <xf numFmtId="0" fontId="6" fillId="33" borderId="13" xfId="56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13" xfId="56" applyFont="1" applyFill="1" applyBorder="1" applyAlignment="1">
      <alignment horizontal="left"/>
      <protection/>
    </xf>
    <xf numFmtId="0" fontId="5" fillId="33" borderId="18" xfId="56" applyFont="1" applyFill="1" applyBorder="1" applyAlignment="1">
      <alignment wrapText="1"/>
      <protection/>
    </xf>
    <xf numFmtId="0" fontId="5" fillId="33" borderId="18" xfId="56" applyFont="1" applyFill="1" applyBorder="1" applyAlignment="1">
      <alignment horizontal="left"/>
      <protection/>
    </xf>
    <xf numFmtId="0" fontId="6" fillId="33" borderId="18" xfId="56" applyFont="1" applyFill="1" applyBorder="1" applyAlignment="1">
      <alignment horizontal="center"/>
      <protection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5" fillId="0" borderId="19" xfId="0" applyFont="1" applyFill="1" applyBorder="1" applyAlignment="1">
      <alignment horizontal="center" vertical="center" wrapText="1"/>
    </xf>
    <xf numFmtId="174" fontId="86" fillId="0" borderId="18" xfId="0" applyNumberFormat="1" applyFont="1" applyFill="1" applyBorder="1" applyAlignment="1">
      <alignment horizontal="center" vertical="center" wrapText="1"/>
    </xf>
    <xf numFmtId="174" fontId="86" fillId="0" borderId="20" xfId="0" applyNumberFormat="1" applyFont="1" applyFill="1" applyBorder="1" applyAlignment="1">
      <alignment horizontal="center" vertical="center" wrapText="1"/>
    </xf>
    <xf numFmtId="1" fontId="87" fillId="0" borderId="18" xfId="0" applyNumberFormat="1" applyFont="1" applyFill="1" applyBorder="1" applyAlignment="1">
      <alignment horizontal="center" vertical="center" wrapText="1"/>
    </xf>
    <xf numFmtId="0" fontId="6" fillId="0" borderId="13" xfId="56" applyFont="1" applyBorder="1" applyAlignment="1">
      <alignment horizontal="center"/>
      <protection/>
    </xf>
    <xf numFmtId="0" fontId="5" fillId="0" borderId="18" xfId="56" applyFont="1" applyBorder="1">
      <alignment/>
      <protection/>
    </xf>
    <xf numFmtId="0" fontId="7" fillId="0" borderId="18" xfId="56" applyFont="1" applyBorder="1" applyAlignment="1">
      <alignment horizontal="left"/>
      <protection/>
    </xf>
    <xf numFmtId="0" fontId="5" fillId="0" borderId="12" xfId="0" applyFont="1" applyBorder="1" applyAlignment="1">
      <alignment horizontal="center"/>
    </xf>
    <xf numFmtId="174" fontId="5" fillId="0" borderId="12" xfId="0" applyNumberFormat="1" applyFont="1" applyBorder="1" applyAlignment="1">
      <alignment horizontal="center"/>
    </xf>
    <xf numFmtId="0" fontId="86" fillId="0" borderId="18" xfId="0" applyFont="1" applyFill="1" applyBorder="1" applyAlignment="1">
      <alignment/>
    </xf>
    <xf numFmtId="174" fontId="86" fillId="0" borderId="18" xfId="0" applyNumberFormat="1" applyFont="1" applyBorder="1" applyAlignment="1">
      <alignment horizontal="center" vertical="center"/>
    </xf>
    <xf numFmtId="1" fontId="87" fillId="0" borderId="20" xfId="0" applyNumberFormat="1" applyFont="1" applyBorder="1" applyAlignment="1">
      <alignment horizontal="center" vertical="center"/>
    </xf>
    <xf numFmtId="0" fontId="7" fillId="0" borderId="18" xfId="56" applyFont="1" applyBorder="1" applyAlignment="1">
      <alignment horizontal="center"/>
      <protection/>
    </xf>
    <xf numFmtId="174" fontId="5" fillId="0" borderId="13" xfId="56" applyNumberFormat="1" applyFont="1" applyFill="1" applyBorder="1" applyAlignment="1">
      <alignment horizontal="center"/>
      <protection/>
    </xf>
    <xf numFmtId="1" fontId="6" fillId="0" borderId="13" xfId="56" applyNumberFormat="1" applyFont="1" applyFill="1" applyBorder="1" applyAlignment="1">
      <alignment horizontal="center"/>
      <protection/>
    </xf>
    <xf numFmtId="0" fontId="7" fillId="0" borderId="13" xfId="56" applyFont="1" applyFill="1" applyBorder="1">
      <alignment/>
      <protection/>
    </xf>
    <xf numFmtId="0" fontId="6" fillId="0" borderId="18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horizontal="left"/>
      <protection/>
    </xf>
    <xf numFmtId="174" fontId="5" fillId="0" borderId="21" xfId="56" applyNumberFormat="1" applyFont="1" applyFill="1" applyBorder="1" applyAlignment="1">
      <alignment horizontal="center"/>
      <protection/>
    </xf>
    <xf numFmtId="174" fontId="5" fillId="0" borderId="22" xfId="56" applyNumberFormat="1" applyFont="1" applyFill="1" applyBorder="1" applyAlignment="1">
      <alignment horizontal="center"/>
      <protection/>
    </xf>
    <xf numFmtId="174" fontId="86" fillId="36" borderId="18" xfId="0" applyNumberFormat="1" applyFont="1" applyFill="1" applyBorder="1" applyAlignment="1">
      <alignment horizontal="center"/>
    </xf>
    <xf numFmtId="1" fontId="87" fillId="36" borderId="18" xfId="0" applyNumberFormat="1" applyFont="1" applyFill="1" applyBorder="1" applyAlignment="1">
      <alignment horizontal="center"/>
    </xf>
    <xf numFmtId="174" fontId="86" fillId="0" borderId="18" xfId="0" applyNumberFormat="1" applyFont="1" applyBorder="1" applyAlignment="1">
      <alignment horizontal="center"/>
    </xf>
    <xf numFmtId="1" fontId="87" fillId="0" borderId="18" xfId="0" applyNumberFormat="1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87" fillId="0" borderId="18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5" fillId="37" borderId="10" xfId="56" applyFont="1" applyFill="1" applyBorder="1" applyAlignment="1">
      <alignment horizontal="left" vertical="center" wrapText="1"/>
      <protection/>
    </xf>
    <xf numFmtId="0" fontId="88" fillId="0" borderId="10" xfId="56" applyFont="1" applyBorder="1" applyAlignment="1">
      <alignment vertical="center" wrapText="1"/>
      <protection/>
    </xf>
    <xf numFmtId="0" fontId="6" fillId="37" borderId="10" xfId="56" applyFont="1" applyFill="1" applyBorder="1" applyAlignment="1">
      <alignment horizontal="center" vertical="center" wrapText="1"/>
      <protection/>
    </xf>
    <xf numFmtId="174" fontId="5" fillId="37" borderId="10" xfId="56" applyNumberFormat="1" applyFont="1" applyFill="1" applyBorder="1" applyAlignment="1">
      <alignment horizontal="center" vertical="center" wrapText="1"/>
      <protection/>
    </xf>
    <xf numFmtId="1" fontId="6" fillId="37" borderId="10" xfId="56" applyNumberFormat="1" applyFont="1" applyFill="1" applyBorder="1" applyAlignment="1">
      <alignment horizontal="center" vertical="center" wrapText="1"/>
      <protection/>
    </xf>
    <xf numFmtId="0" fontId="7" fillId="37" borderId="10" xfId="56" applyFont="1" applyFill="1" applyBorder="1" applyAlignment="1">
      <alignment horizontal="left" vertical="center" wrapText="1"/>
      <protection/>
    </xf>
    <xf numFmtId="0" fontId="5" fillId="36" borderId="10" xfId="53" applyFont="1" applyFill="1" applyBorder="1">
      <alignment/>
      <protection/>
    </xf>
    <xf numFmtId="0" fontId="6" fillId="36" borderId="10" xfId="56" applyFont="1" applyFill="1" applyBorder="1" applyAlignment="1">
      <alignment horizontal="center" wrapText="1"/>
      <protection/>
    </xf>
    <xf numFmtId="174" fontId="5" fillId="36" borderId="10" xfId="56" applyNumberFormat="1" applyFont="1" applyFill="1" applyBorder="1" applyAlignment="1">
      <alignment horizontal="center" vertical="top" wrapText="1"/>
      <protection/>
    </xf>
    <xf numFmtId="1" fontId="6" fillId="36" borderId="10" xfId="56" applyNumberFormat="1" applyFont="1" applyFill="1" applyBorder="1" applyAlignment="1">
      <alignment horizontal="center" vertical="top" wrapText="1"/>
      <protection/>
    </xf>
    <xf numFmtId="0" fontId="7" fillId="38" borderId="10" xfId="53" applyFont="1" applyFill="1" applyBorder="1" applyAlignment="1">
      <alignment horizontal="left" vertical="center"/>
      <protection/>
    </xf>
    <xf numFmtId="174" fontId="5" fillId="36" borderId="10" xfId="56" applyNumberFormat="1" applyFont="1" applyFill="1" applyBorder="1" applyAlignment="1">
      <alignment horizontal="center"/>
      <protection/>
    </xf>
    <xf numFmtId="1" fontId="6" fillId="36" borderId="10" xfId="56" applyNumberFormat="1" applyFont="1" applyFill="1" applyBorder="1" applyAlignment="1">
      <alignment horizontal="center"/>
      <protection/>
    </xf>
    <xf numFmtId="0" fontId="2" fillId="36" borderId="10" xfId="56" applyFill="1" applyBorder="1">
      <alignment/>
      <protection/>
    </xf>
    <xf numFmtId="0" fontId="6" fillId="36" borderId="10" xfId="53" applyFont="1" applyFill="1" applyBorder="1" applyAlignment="1">
      <alignment horizontal="center" vertical="center"/>
      <protection/>
    </xf>
    <xf numFmtId="174" fontId="5" fillId="36" borderId="10" xfId="53" applyNumberFormat="1" applyFont="1" applyFill="1" applyBorder="1" applyAlignment="1">
      <alignment horizontal="center"/>
      <protection/>
    </xf>
    <xf numFmtId="1" fontId="6" fillId="36" borderId="10" xfId="53" applyNumberFormat="1" applyFont="1" applyFill="1" applyBorder="1" applyAlignment="1">
      <alignment horizontal="center"/>
      <protection/>
    </xf>
    <xf numFmtId="0" fontId="2" fillId="36" borderId="0" xfId="56" applyFill="1">
      <alignment/>
      <protection/>
    </xf>
    <xf numFmtId="0" fontId="11" fillId="36" borderId="10" xfId="53" applyFont="1" applyFill="1" applyBorder="1">
      <alignment/>
      <protection/>
    </xf>
    <xf numFmtId="174" fontId="5" fillId="36" borderId="10" xfId="56" applyNumberFormat="1" applyFont="1" applyFill="1" applyBorder="1" applyAlignment="1">
      <alignment horizontal="center" vertical="center"/>
      <protection/>
    </xf>
    <xf numFmtId="1" fontId="6" fillId="36" borderId="10" xfId="56" applyNumberFormat="1" applyFont="1" applyFill="1" applyBorder="1" applyAlignment="1">
      <alignment horizontal="center" vertical="center"/>
      <protection/>
    </xf>
    <xf numFmtId="0" fontId="6" fillId="36" borderId="0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horizontal="center" vertical="top" wrapText="1"/>
    </xf>
    <xf numFmtId="174" fontId="5" fillId="36" borderId="10" xfId="53" applyNumberFormat="1" applyFont="1" applyFill="1" applyBorder="1" applyAlignment="1">
      <alignment horizontal="center" vertical="center"/>
      <protection/>
    </xf>
    <xf numFmtId="1" fontId="6" fillId="36" borderId="10" xfId="53" applyNumberFormat="1" applyFont="1" applyFill="1" applyBorder="1" applyAlignment="1">
      <alignment horizontal="center" vertical="center"/>
      <protection/>
    </xf>
    <xf numFmtId="0" fontId="7" fillId="38" borderId="10" xfId="56" applyFont="1" applyFill="1" applyBorder="1">
      <alignment/>
      <protection/>
    </xf>
    <xf numFmtId="0" fontId="7" fillId="36" borderId="10" xfId="56" applyFont="1" applyFill="1" applyBorder="1">
      <alignment/>
      <protection/>
    </xf>
    <xf numFmtId="174" fontId="5" fillId="36" borderId="10" xfId="56" applyNumberFormat="1" applyFont="1" applyFill="1" applyBorder="1" applyAlignment="1">
      <alignment horizontal="center" wrapText="1"/>
      <protection/>
    </xf>
    <xf numFmtId="1" fontId="6" fillId="36" borderId="10" xfId="56" applyNumberFormat="1" applyFont="1" applyFill="1" applyBorder="1" applyAlignment="1">
      <alignment horizontal="center" wrapText="1"/>
      <protection/>
    </xf>
    <xf numFmtId="0" fontId="87" fillId="36" borderId="18" xfId="0" applyFont="1" applyFill="1" applyBorder="1" applyAlignment="1">
      <alignment horizontal="center" vertical="center"/>
    </xf>
    <xf numFmtId="1" fontId="86" fillId="0" borderId="18" xfId="0" applyNumberFormat="1" applyFont="1" applyBorder="1" applyAlignment="1">
      <alignment horizontal="center"/>
    </xf>
    <xf numFmtId="0" fontId="7" fillId="0" borderId="18" xfId="56" applyFont="1" applyFill="1" applyBorder="1" applyAlignment="1">
      <alignment horizontal="left"/>
      <protection/>
    </xf>
    <xf numFmtId="174" fontId="86" fillId="0" borderId="18" xfId="0" applyNumberFormat="1" applyFont="1" applyFill="1" applyBorder="1" applyAlignment="1">
      <alignment horizontal="center"/>
    </xf>
    <xf numFmtId="1" fontId="87" fillId="0" borderId="18" xfId="0" applyNumberFormat="1" applyFont="1" applyFill="1" applyBorder="1" applyAlignment="1">
      <alignment horizontal="center"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5" fillId="36" borderId="13" xfId="53" applyFont="1" applyFill="1" applyBorder="1">
      <alignment/>
      <protection/>
    </xf>
    <xf numFmtId="0" fontId="6" fillId="36" borderId="13" xfId="56" applyFont="1" applyFill="1" applyBorder="1" applyAlignment="1">
      <alignment horizontal="center" wrapText="1"/>
      <protection/>
    </xf>
    <xf numFmtId="174" fontId="5" fillId="36" borderId="13" xfId="56" applyNumberFormat="1" applyFont="1" applyFill="1" applyBorder="1" applyAlignment="1">
      <alignment horizontal="center" wrapText="1"/>
      <protection/>
    </xf>
    <xf numFmtId="1" fontId="6" fillId="36" borderId="13" xfId="56" applyNumberFormat="1" applyFont="1" applyFill="1" applyBorder="1" applyAlignment="1">
      <alignment horizontal="center" wrapText="1"/>
      <protection/>
    </xf>
    <xf numFmtId="0" fontId="7" fillId="36" borderId="13" xfId="56" applyFont="1" applyFill="1" applyBorder="1">
      <alignment/>
      <protection/>
    </xf>
    <xf numFmtId="1" fontId="5" fillId="33" borderId="13" xfId="0" applyNumberFormat="1" applyFont="1" applyFill="1" applyBorder="1" applyAlignment="1">
      <alignment horizontal="center" vertical="center" wrapText="1"/>
    </xf>
    <xf numFmtId="174" fontId="86" fillId="0" borderId="23" xfId="0" applyNumberFormat="1" applyFont="1" applyBorder="1" applyAlignment="1">
      <alignment horizontal="center"/>
    </xf>
    <xf numFmtId="0" fontId="5" fillId="4" borderId="18" xfId="56" applyFont="1" applyFill="1" applyBorder="1">
      <alignment/>
      <protection/>
    </xf>
    <xf numFmtId="0" fontId="6" fillId="4" borderId="18" xfId="56" applyFont="1" applyFill="1" applyBorder="1" applyAlignment="1">
      <alignment horizontal="center"/>
      <protection/>
    </xf>
    <xf numFmtId="174" fontId="86" fillId="4" borderId="18" xfId="0" applyNumberFormat="1" applyFont="1" applyFill="1" applyBorder="1" applyAlignment="1">
      <alignment horizontal="center" vertical="center"/>
    </xf>
    <xf numFmtId="1" fontId="87" fillId="4" borderId="18" xfId="0" applyNumberFormat="1" applyFont="1" applyFill="1" applyBorder="1" applyAlignment="1">
      <alignment horizontal="center" vertical="center"/>
    </xf>
    <xf numFmtId="0" fontId="7" fillId="39" borderId="10" xfId="53" applyFont="1" applyFill="1" applyBorder="1" applyAlignment="1">
      <alignment horizontal="left" vertical="center"/>
      <protection/>
    </xf>
    <xf numFmtId="0" fontId="5" fillId="4" borderId="24" xfId="56" applyFont="1" applyFill="1" applyBorder="1">
      <alignment/>
      <protection/>
    </xf>
    <xf numFmtId="0" fontId="6" fillId="4" borderId="24" xfId="56" applyFont="1" applyFill="1" applyBorder="1" applyAlignment="1">
      <alignment horizontal="center"/>
      <protection/>
    </xf>
    <xf numFmtId="174" fontId="5" fillId="4" borderId="24" xfId="56" applyNumberFormat="1" applyFont="1" applyFill="1" applyBorder="1" applyAlignment="1">
      <alignment horizontal="center"/>
      <protection/>
    </xf>
    <xf numFmtId="1" fontId="6" fillId="4" borderId="24" xfId="56" applyNumberFormat="1" applyFont="1" applyFill="1" applyBorder="1" applyAlignment="1">
      <alignment horizontal="center"/>
      <protection/>
    </xf>
    <xf numFmtId="0" fontId="7" fillId="39" borderId="13" xfId="53" applyFont="1" applyFill="1" applyBorder="1" applyAlignment="1">
      <alignment horizontal="left" vertical="center"/>
      <protection/>
    </xf>
    <xf numFmtId="0" fontId="7" fillId="39" borderId="18" xfId="53" applyFont="1" applyFill="1" applyBorder="1" applyAlignment="1">
      <alignment horizontal="left" vertical="center"/>
      <protection/>
    </xf>
    <xf numFmtId="0" fontId="3" fillId="36" borderId="10" xfId="56" applyFont="1" applyFill="1" applyBorder="1">
      <alignment/>
      <protection/>
    </xf>
    <xf numFmtId="0" fontId="5" fillId="4" borderId="23" xfId="56" applyFont="1" applyFill="1" applyBorder="1">
      <alignment/>
      <protection/>
    </xf>
    <xf numFmtId="0" fontId="6" fillId="4" borderId="23" xfId="56" applyFont="1" applyFill="1" applyBorder="1" applyAlignment="1">
      <alignment horizontal="center"/>
      <protection/>
    </xf>
    <xf numFmtId="174" fontId="86" fillId="4" borderId="23" xfId="0" applyNumberFormat="1" applyFont="1" applyFill="1" applyBorder="1" applyAlignment="1">
      <alignment horizontal="center" vertical="center"/>
    </xf>
    <xf numFmtId="1" fontId="87" fillId="4" borderId="23" xfId="0" applyNumberFormat="1" applyFont="1" applyFill="1" applyBorder="1" applyAlignment="1">
      <alignment horizontal="center" vertical="center"/>
    </xf>
    <xf numFmtId="0" fontId="7" fillId="39" borderId="16" xfId="53" applyFont="1" applyFill="1" applyBorder="1" applyAlignment="1">
      <alignment horizontal="left" vertical="center"/>
      <protection/>
    </xf>
    <xf numFmtId="0" fontId="6" fillId="36" borderId="18" xfId="56" applyFont="1" applyFill="1" applyBorder="1" applyAlignment="1">
      <alignment horizontal="center" wrapText="1"/>
      <protection/>
    </xf>
    <xf numFmtId="174" fontId="5" fillId="36" borderId="18" xfId="56" applyNumberFormat="1" applyFont="1" applyFill="1" applyBorder="1" applyAlignment="1">
      <alignment horizontal="center" wrapText="1"/>
      <protection/>
    </xf>
    <xf numFmtId="1" fontId="6" fillId="36" borderId="18" xfId="56" applyNumberFormat="1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1" fontId="86" fillId="0" borderId="18" xfId="0" applyNumberFormat="1" applyFont="1" applyBorder="1" applyAlignment="1">
      <alignment horizontal="center" vertical="distributed"/>
    </xf>
    <xf numFmtId="1" fontId="87" fillId="0" borderId="18" xfId="0" applyNumberFormat="1" applyFont="1" applyBorder="1" applyAlignment="1">
      <alignment horizontal="center" vertical="distributed"/>
    </xf>
    <xf numFmtId="174" fontId="86" fillId="0" borderId="18" xfId="0" applyNumberFormat="1" applyFont="1" applyBorder="1" applyAlignment="1">
      <alignment horizontal="center" vertical="distributed"/>
    </xf>
    <xf numFmtId="174" fontId="86" fillId="4" borderId="24" xfId="0" applyNumberFormat="1" applyFont="1" applyFill="1" applyBorder="1" applyAlignment="1">
      <alignment horizontal="center" vertical="center"/>
    </xf>
    <xf numFmtId="1" fontId="87" fillId="4" borderId="24" xfId="0" applyNumberFormat="1" applyFont="1" applyFill="1" applyBorder="1" applyAlignment="1">
      <alignment horizontal="center" vertical="center"/>
    </xf>
    <xf numFmtId="0" fontId="6" fillId="0" borderId="12" xfId="56" applyFont="1" applyFill="1" applyBorder="1" applyAlignment="1">
      <alignment horizontal="center"/>
      <protection/>
    </xf>
    <xf numFmtId="0" fontId="8" fillId="33" borderId="17" xfId="0" applyFont="1" applyFill="1" applyBorder="1" applyAlignment="1">
      <alignment horizontal="left"/>
    </xf>
    <xf numFmtId="174" fontId="5" fillId="0" borderId="18" xfId="56" applyNumberFormat="1" applyFont="1" applyFill="1" applyBorder="1" applyAlignment="1">
      <alignment horizontal="center"/>
      <protection/>
    </xf>
    <xf numFmtId="1" fontId="6" fillId="0" borderId="18" xfId="56" applyNumberFormat="1" applyFont="1" applyFill="1" applyBorder="1" applyAlignment="1">
      <alignment horizontal="center"/>
      <protection/>
    </xf>
    <xf numFmtId="0" fontId="5" fillId="0" borderId="10" xfId="56" applyFont="1" applyFill="1" applyBorder="1" applyAlignment="1">
      <alignment horizontal="center" wrapText="1"/>
      <protection/>
    </xf>
    <xf numFmtId="0" fontId="5" fillId="40" borderId="10" xfId="56" applyFont="1" applyFill="1" applyBorder="1">
      <alignment/>
      <protection/>
    </xf>
    <xf numFmtId="0" fontId="6" fillId="37" borderId="10" xfId="56" applyFont="1" applyFill="1" applyBorder="1" applyAlignment="1">
      <alignment horizontal="center" vertical="center"/>
      <protection/>
    </xf>
    <xf numFmtId="174" fontId="89" fillId="37" borderId="18" xfId="0" applyNumberFormat="1" applyFont="1" applyFill="1" applyBorder="1" applyAlignment="1">
      <alignment horizontal="center" vertical="center"/>
    </xf>
    <xf numFmtId="1" fontId="90" fillId="37" borderId="18" xfId="0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left" vertical="center" wrapText="1"/>
    </xf>
    <xf numFmtId="0" fontId="91" fillId="0" borderId="18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1" fontId="87" fillId="0" borderId="18" xfId="0" applyNumberFormat="1" applyFont="1" applyBorder="1" applyAlignment="1">
      <alignment horizontal="center" vertical="center"/>
    </xf>
    <xf numFmtId="174" fontId="91" fillId="0" borderId="18" xfId="0" applyNumberFormat="1" applyFont="1" applyBorder="1" applyAlignment="1">
      <alignment horizontal="center" vertical="center"/>
    </xf>
    <xf numFmtId="1" fontId="93" fillId="0" borderId="18" xfId="0" applyNumberFormat="1" applyFont="1" applyBorder="1" applyAlignment="1">
      <alignment horizontal="center" vertical="center"/>
    </xf>
    <xf numFmtId="0" fontId="6" fillId="0" borderId="13" xfId="56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/>
    </xf>
    <xf numFmtId="0" fontId="5" fillId="0" borderId="18" xfId="56" applyFont="1" applyFill="1" applyBorder="1" applyAlignment="1">
      <alignment wrapText="1"/>
      <protection/>
    </xf>
    <xf numFmtId="0" fontId="86" fillId="0" borderId="18" xfId="0" applyFont="1" applyBorder="1" applyAlignment="1">
      <alignment horizontal="center"/>
    </xf>
    <xf numFmtId="2" fontId="86" fillId="0" borderId="18" xfId="0" applyNumberFormat="1" applyFont="1" applyBorder="1" applyAlignment="1">
      <alignment horizontal="center"/>
    </xf>
    <xf numFmtId="0" fontId="12" fillId="0" borderId="10" xfId="56" applyFont="1" applyBorder="1">
      <alignment/>
      <protection/>
    </xf>
    <xf numFmtId="0" fontId="3" fillId="0" borderId="18" xfId="56" applyFont="1" applyBorder="1">
      <alignment/>
      <protection/>
    </xf>
    <xf numFmtId="0" fontId="83" fillId="0" borderId="18" xfId="56" applyFont="1" applyBorder="1">
      <alignment/>
      <protection/>
    </xf>
    <xf numFmtId="0" fontId="3" fillId="0" borderId="10" xfId="56" applyFont="1" applyBorder="1">
      <alignment/>
      <protection/>
    </xf>
    <xf numFmtId="0" fontId="95" fillId="0" borderId="0" xfId="0" applyFont="1" applyAlignment="1">
      <alignment horizontal="right"/>
    </xf>
    <xf numFmtId="0" fontId="0" fillId="0" borderId="0" xfId="0" applyAlignment="1">
      <alignment vertical="center"/>
    </xf>
    <xf numFmtId="0" fontId="96" fillId="0" borderId="24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5" fillId="0" borderId="23" xfId="0" applyFont="1" applyBorder="1" applyAlignment="1">
      <alignment/>
    </xf>
    <xf numFmtId="0" fontId="25" fillId="0" borderId="18" xfId="0" applyFont="1" applyFill="1" applyBorder="1" applyAlignment="1">
      <alignment horizontal="center" vertical="center"/>
    </xf>
    <xf numFmtId="1" fontId="95" fillId="0" borderId="18" xfId="0" applyNumberFormat="1" applyFont="1" applyFill="1" applyBorder="1" applyAlignment="1">
      <alignment horizontal="center" vertical="center"/>
    </xf>
    <xf numFmtId="0" fontId="95" fillId="0" borderId="18" xfId="0" applyFont="1" applyBorder="1" applyAlignment="1">
      <alignment/>
    </xf>
    <xf numFmtId="0" fontId="95" fillId="0" borderId="18" xfId="0" applyFont="1" applyFill="1" applyBorder="1" applyAlignment="1">
      <alignment horizontal="center" vertical="center"/>
    </xf>
    <xf numFmtId="0" fontId="97" fillId="0" borderId="18" xfId="0" applyFont="1" applyBorder="1" applyAlignment="1">
      <alignment/>
    </xf>
    <xf numFmtId="0" fontId="26" fillId="0" borderId="18" xfId="0" applyFont="1" applyFill="1" applyBorder="1" applyAlignment="1">
      <alignment horizontal="center" vertical="center"/>
    </xf>
    <xf numFmtId="0" fontId="98" fillId="0" borderId="18" xfId="0" applyFont="1" applyFill="1" applyBorder="1" applyAlignment="1">
      <alignment horizontal="center" vertical="center"/>
    </xf>
    <xf numFmtId="1" fontId="97" fillId="36" borderId="18" xfId="0" applyNumberFormat="1" applyFont="1" applyFill="1" applyBorder="1" applyAlignment="1">
      <alignment horizontal="center" vertical="center"/>
    </xf>
    <xf numFmtId="0" fontId="99" fillId="0" borderId="0" xfId="0" applyFont="1" applyFill="1" applyAlignment="1">
      <alignment/>
    </xf>
    <xf numFmtId="0" fontId="99" fillId="0" borderId="0" xfId="0" applyFont="1" applyFill="1" applyAlignment="1">
      <alignment horizontal="center" vertical="center"/>
    </xf>
    <xf numFmtId="0" fontId="99" fillId="0" borderId="0" xfId="0" applyFont="1" applyFill="1" applyBorder="1" applyAlignment="1">
      <alignment vertical="center"/>
    </xf>
    <xf numFmtId="0" fontId="99" fillId="0" borderId="0" xfId="0" applyFont="1" applyFill="1" applyAlignment="1">
      <alignment vertical="center"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 vertical="center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Border="1" applyAlignment="1">
      <alignment vertical="center"/>
    </xf>
    <xf numFmtId="0" fontId="100" fillId="0" borderId="0" xfId="0" applyFont="1" applyAlignment="1">
      <alignment vertical="center"/>
    </xf>
    <xf numFmtId="0" fontId="96" fillId="0" borderId="18" xfId="0" applyFont="1" applyBorder="1" applyAlignment="1">
      <alignment horizontal="center" vertical="distributed"/>
    </xf>
    <xf numFmtId="1" fontId="97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5" fillId="0" borderId="18" xfId="0" applyFont="1" applyBorder="1" applyAlignment="1">
      <alignment horizontal="left" vertical="center"/>
    </xf>
    <xf numFmtId="1" fontId="95" fillId="0" borderId="18" xfId="0" applyNumberFormat="1" applyFont="1" applyBorder="1" applyAlignment="1">
      <alignment horizontal="center" vertical="center"/>
    </xf>
    <xf numFmtId="1" fontId="97" fillId="0" borderId="18" xfId="0" applyNumberFormat="1" applyFont="1" applyFill="1" applyBorder="1" applyAlignment="1">
      <alignment horizontal="center" vertical="center"/>
    </xf>
    <xf numFmtId="1" fontId="95" fillId="36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1" fontId="25" fillId="3" borderId="18" xfId="0" applyNumberFormat="1" applyFont="1" applyFill="1" applyBorder="1" applyAlignment="1">
      <alignment horizontal="center" vertical="center"/>
    </xf>
    <xf numFmtId="1" fontId="4" fillId="0" borderId="10" xfId="56" applyNumberFormat="1" applyFont="1" applyFill="1" applyBorder="1" applyAlignment="1">
      <alignment horizontal="center"/>
      <protection/>
    </xf>
    <xf numFmtId="1" fontId="95" fillId="3" borderId="18" xfId="0" applyNumberFormat="1" applyFont="1" applyFill="1" applyBorder="1" applyAlignment="1">
      <alignment horizontal="center" vertical="center"/>
    </xf>
    <xf numFmtId="0" fontId="89" fillId="0" borderId="20" xfId="0" applyFont="1" applyBorder="1" applyAlignment="1">
      <alignment horizontal="left" vertical="center"/>
    </xf>
    <xf numFmtId="174" fontId="89" fillId="0" borderId="18" xfId="0" applyNumberFormat="1" applyFont="1" applyBorder="1" applyAlignment="1">
      <alignment horizontal="center" vertical="center"/>
    </xf>
    <xf numFmtId="174" fontId="89" fillId="36" borderId="1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174" fontId="95" fillId="0" borderId="18" xfId="0" applyNumberFormat="1" applyFont="1" applyBorder="1" applyAlignment="1">
      <alignment horizontal="center" vertical="center"/>
    </xf>
    <xf numFmtId="1" fontId="97" fillId="0" borderId="18" xfId="0" applyNumberFormat="1" applyFont="1" applyBorder="1" applyAlignment="1">
      <alignment horizontal="center" vertical="distributed"/>
    </xf>
    <xf numFmtId="174" fontId="95" fillId="0" borderId="18" xfId="0" applyNumberFormat="1" applyFont="1" applyBorder="1" applyAlignment="1">
      <alignment horizontal="center" vertical="distributed"/>
    </xf>
    <xf numFmtId="0" fontId="27" fillId="0" borderId="18" xfId="56" applyFont="1" applyFill="1" applyBorder="1" applyAlignment="1">
      <alignment horizontal="center"/>
      <protection/>
    </xf>
    <xf numFmtId="0" fontId="22" fillId="0" borderId="18" xfId="56" applyFont="1" applyFill="1" applyBorder="1" applyAlignment="1">
      <alignment horizontal="center"/>
      <protection/>
    </xf>
    <xf numFmtId="0" fontId="22" fillId="0" borderId="18" xfId="56" applyFont="1" applyFill="1" applyBorder="1" applyAlignment="1">
      <alignment horizontal="center" vertical="center"/>
      <protection/>
    </xf>
    <xf numFmtId="174" fontId="22" fillId="0" borderId="18" xfId="56" applyNumberFormat="1" applyFont="1" applyFill="1" applyBorder="1" applyAlignment="1">
      <alignment horizontal="center"/>
      <protection/>
    </xf>
    <xf numFmtId="1" fontId="27" fillId="0" borderId="18" xfId="56" applyNumberFormat="1" applyFont="1" applyFill="1" applyBorder="1" applyAlignment="1">
      <alignment horizontal="center"/>
      <protection/>
    </xf>
    <xf numFmtId="0" fontId="22" fillId="0" borderId="18" xfId="56" applyFont="1" applyFill="1" applyBorder="1" applyAlignment="1">
      <alignment wrapText="1"/>
      <protection/>
    </xf>
    <xf numFmtId="0" fontId="32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5" fillId="0" borderId="18" xfId="56" applyFont="1" applyFill="1" applyBorder="1">
      <alignment/>
      <protection/>
    </xf>
    <xf numFmtId="0" fontId="32" fillId="0" borderId="18" xfId="0" applyFont="1" applyFill="1" applyBorder="1" applyAlignment="1">
      <alignment/>
    </xf>
    <xf numFmtId="0" fontId="22" fillId="0" borderId="18" xfId="56" applyFont="1" applyFill="1" applyBorder="1">
      <alignment/>
      <protection/>
    </xf>
    <xf numFmtId="0" fontId="97" fillId="0" borderId="18" xfId="0" applyFont="1" applyFill="1" applyBorder="1" applyAlignment="1">
      <alignment horizontal="center" vertical="center"/>
    </xf>
    <xf numFmtId="174" fontId="95" fillId="0" borderId="18" xfId="0" applyNumberFormat="1" applyFont="1" applyFill="1" applyBorder="1" applyAlignment="1">
      <alignment horizontal="center"/>
    </xf>
    <xf numFmtId="1" fontId="97" fillId="0" borderId="18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174" fontId="95" fillId="0" borderId="18" xfId="0" applyNumberFormat="1" applyFont="1" applyFill="1" applyBorder="1" applyAlignment="1">
      <alignment horizontal="center" vertical="center"/>
    </xf>
    <xf numFmtId="1" fontId="97" fillId="0" borderId="18" xfId="0" applyNumberFormat="1" applyFont="1" applyFill="1" applyBorder="1" applyAlignment="1">
      <alignment horizontal="center" vertical="distributed"/>
    </xf>
    <xf numFmtId="174" fontId="95" fillId="0" borderId="18" xfId="0" applyNumberFormat="1" applyFont="1" applyFill="1" applyBorder="1" applyAlignment="1">
      <alignment horizontal="center" vertical="distributed"/>
    </xf>
    <xf numFmtId="0" fontId="22" fillId="0" borderId="18" xfId="56" applyFont="1" applyFill="1" applyBorder="1" applyAlignment="1">
      <alignment horizontal="left"/>
      <protection/>
    </xf>
    <xf numFmtId="1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0" fontId="35" fillId="0" borderId="0" xfId="0" applyFont="1" applyAlignment="1">
      <alignment/>
    </xf>
    <xf numFmtId="1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/>
    </xf>
    <xf numFmtId="0" fontId="37" fillId="0" borderId="0" xfId="53" applyFont="1" applyBorder="1" applyAlignment="1">
      <alignment horizontal="left" vertical="center" wrapText="1"/>
      <protection/>
    </xf>
    <xf numFmtId="0" fontId="37" fillId="0" borderId="0" xfId="56" applyFont="1" applyFill="1" applyBorder="1" applyAlignment="1">
      <alignment horizontal="left" vertical="center" wrapText="1"/>
      <protection/>
    </xf>
    <xf numFmtId="0" fontId="22" fillId="0" borderId="0" xfId="56" applyFont="1" applyBorder="1">
      <alignment/>
      <protection/>
    </xf>
    <xf numFmtId="0" fontId="29" fillId="0" borderId="0" xfId="0" applyFont="1" applyFill="1" applyBorder="1" applyAlignment="1">
      <alignment horizontal="left" wrapText="1"/>
    </xf>
    <xf numFmtId="174" fontId="37" fillId="0" borderId="0" xfId="0" applyNumberFormat="1" applyFont="1" applyBorder="1" applyAlignment="1">
      <alignment horizontal="center"/>
    </xf>
    <xf numFmtId="0" fontId="101" fillId="0" borderId="0" xfId="56" applyFont="1" applyBorder="1">
      <alignment/>
      <protection/>
    </xf>
    <xf numFmtId="174" fontId="38" fillId="33" borderId="0" xfId="0" applyNumberFormat="1" applyFont="1" applyFill="1" applyBorder="1" applyAlignment="1">
      <alignment horizontal="center" vertical="center"/>
    </xf>
    <xf numFmtId="1" fontId="39" fillId="33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2" fillId="0" borderId="0" xfId="56" applyFont="1" applyBorder="1" applyAlignment="1">
      <alignment horizontal="left" vertical="top"/>
      <protection/>
    </xf>
    <xf numFmtId="0" fontId="22" fillId="0" borderId="0" xfId="56" applyFont="1" applyFill="1" applyBorder="1" applyAlignment="1">
      <alignment horizontal="left"/>
      <protection/>
    </xf>
    <xf numFmtId="0" fontId="32" fillId="36" borderId="18" xfId="0" applyFont="1" applyFill="1" applyBorder="1" applyAlignment="1">
      <alignment/>
    </xf>
    <xf numFmtId="0" fontId="22" fillId="0" borderId="0" xfId="53" applyFont="1" applyBorder="1" applyAlignment="1">
      <alignment horizontal="left" vertical="center" wrapText="1"/>
      <protection/>
    </xf>
    <xf numFmtId="0" fontId="22" fillId="0" borderId="0" xfId="56" applyFont="1" applyFill="1" applyBorder="1" applyAlignment="1">
      <alignment horizontal="left" vertical="center" wrapText="1"/>
      <protection/>
    </xf>
    <xf numFmtId="0" fontId="22" fillId="0" borderId="18" xfId="56" applyFont="1" applyBorder="1">
      <alignment/>
      <protection/>
    </xf>
    <xf numFmtId="174" fontId="95" fillId="36" borderId="18" xfId="0" applyNumberFormat="1" applyFont="1" applyFill="1" applyBorder="1" applyAlignment="1">
      <alignment horizontal="center"/>
    </xf>
    <xf numFmtId="1" fontId="97" fillId="36" borderId="18" xfId="0" applyNumberFormat="1" applyFont="1" applyFill="1" applyBorder="1" applyAlignment="1">
      <alignment horizontal="center"/>
    </xf>
    <xf numFmtId="0" fontId="97" fillId="36" borderId="18" xfId="0" applyFont="1" applyFill="1" applyBorder="1" applyAlignment="1">
      <alignment horizontal="center" vertical="center"/>
    </xf>
    <xf numFmtId="0" fontId="22" fillId="36" borderId="18" xfId="56" applyFont="1" applyFill="1" applyBorder="1">
      <alignment/>
      <protection/>
    </xf>
    <xf numFmtId="0" fontId="25" fillId="33" borderId="0" xfId="0" applyFont="1" applyFill="1" applyBorder="1" applyAlignment="1">
      <alignment/>
    </xf>
    <xf numFmtId="0" fontId="22" fillId="0" borderId="0" xfId="56" applyFont="1" applyBorder="1" applyAlignment="1">
      <alignment horizontal="left"/>
      <protection/>
    </xf>
    <xf numFmtId="0" fontId="25" fillId="0" borderId="18" xfId="56" applyFont="1" applyBorder="1">
      <alignment/>
      <protection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wrapText="1"/>
    </xf>
    <xf numFmtId="0" fontId="27" fillId="0" borderId="0" xfId="56" applyFont="1" applyFill="1" applyBorder="1" applyAlignment="1">
      <alignment horizontal="center"/>
      <protection/>
    </xf>
    <xf numFmtId="1" fontId="25" fillId="0" borderId="0" xfId="0" applyNumberFormat="1" applyFont="1" applyBorder="1" applyAlignment="1">
      <alignment/>
    </xf>
    <xf numFmtId="174" fontId="40" fillId="33" borderId="0" xfId="0" applyNumberFormat="1" applyFont="1" applyFill="1" applyBorder="1" applyAlignment="1">
      <alignment horizontal="center" vertical="center"/>
    </xf>
    <xf numFmtId="1" fontId="41" fillId="33" borderId="0" xfId="0" applyNumberFormat="1" applyFont="1" applyFill="1" applyBorder="1" applyAlignment="1">
      <alignment horizontal="center" vertical="center"/>
    </xf>
    <xf numFmtId="1" fontId="26" fillId="33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/>
    </xf>
    <xf numFmtId="0" fontId="22" fillId="33" borderId="18" xfId="56" applyFont="1" applyFill="1" applyBorder="1" applyAlignment="1">
      <alignment horizontal="center" vertical="center"/>
      <protection/>
    </xf>
    <xf numFmtId="174" fontId="25" fillId="36" borderId="18" xfId="0" applyNumberFormat="1" applyFont="1" applyFill="1" applyBorder="1" applyAlignment="1">
      <alignment horizontal="center" vertical="center"/>
    </xf>
    <xf numFmtId="174" fontId="25" fillId="36" borderId="18" xfId="0" applyNumberFormat="1" applyFont="1" applyFill="1" applyBorder="1" applyAlignment="1">
      <alignment horizontal="center" vertical="distributed"/>
    </xf>
    <xf numFmtId="1" fontId="26" fillId="36" borderId="18" xfId="0" applyNumberFormat="1" applyFont="1" applyFill="1" applyBorder="1" applyAlignment="1">
      <alignment horizontal="center" vertical="distributed"/>
    </xf>
    <xf numFmtId="0" fontId="26" fillId="36" borderId="18" xfId="56" applyFont="1" applyFill="1" applyBorder="1" applyAlignment="1">
      <alignment horizontal="center"/>
      <protection/>
    </xf>
    <xf numFmtId="174" fontId="25" fillId="36" borderId="18" xfId="0" applyNumberFormat="1" applyFont="1" applyFill="1" applyBorder="1" applyAlignment="1">
      <alignment horizontal="center"/>
    </xf>
    <xf numFmtId="1" fontId="26" fillId="36" borderId="18" xfId="0" applyNumberFormat="1" applyFont="1" applyFill="1" applyBorder="1" applyAlignment="1">
      <alignment horizontal="center"/>
    </xf>
    <xf numFmtId="0" fontId="26" fillId="36" borderId="18" xfId="0" applyFont="1" applyFill="1" applyBorder="1" applyAlignment="1">
      <alignment horizontal="center" vertical="center"/>
    </xf>
    <xf numFmtId="0" fontId="26" fillId="38" borderId="18" xfId="56" applyFont="1" applyFill="1" applyBorder="1" applyAlignment="1">
      <alignment horizontal="center"/>
      <protection/>
    </xf>
    <xf numFmtId="174" fontId="25" fillId="36" borderId="18" xfId="56" applyNumberFormat="1" applyFont="1" applyFill="1" applyBorder="1" applyAlignment="1">
      <alignment horizontal="center"/>
      <protection/>
    </xf>
    <xf numFmtId="0" fontId="26" fillId="36" borderId="18" xfId="56" applyFont="1" applyFill="1" applyBorder="1" applyAlignment="1">
      <alignment horizontal="center" wrapText="1"/>
      <protection/>
    </xf>
    <xf numFmtId="174" fontId="25" fillId="36" borderId="18" xfId="56" applyNumberFormat="1" applyFont="1" applyFill="1" applyBorder="1" applyAlignment="1">
      <alignment horizontal="center" wrapText="1"/>
      <protection/>
    </xf>
    <xf numFmtId="1" fontId="26" fillId="36" borderId="18" xfId="56" applyNumberFormat="1" applyFont="1" applyFill="1" applyBorder="1" applyAlignment="1">
      <alignment horizontal="center" wrapText="1"/>
      <protection/>
    </xf>
    <xf numFmtId="1" fontId="26" fillId="36" borderId="18" xfId="0" applyNumberFormat="1" applyFont="1" applyFill="1" applyBorder="1" applyAlignment="1">
      <alignment horizontal="center" vertical="center"/>
    </xf>
    <xf numFmtId="1" fontId="25" fillId="0" borderId="18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101" fillId="0" borderId="0" xfId="0" applyFont="1" applyBorder="1" applyAlignment="1">
      <alignment/>
    </xf>
    <xf numFmtId="0" fontId="87" fillId="36" borderId="18" xfId="0" applyFont="1" applyFill="1" applyBorder="1" applyAlignment="1">
      <alignment horizontal="center"/>
    </xf>
    <xf numFmtId="0" fontId="86" fillId="36" borderId="20" xfId="0" applyFont="1" applyFill="1" applyBorder="1" applyAlignment="1">
      <alignment/>
    </xf>
    <xf numFmtId="174" fontId="3" fillId="36" borderId="18" xfId="0" applyNumberFormat="1" applyFont="1" applyFill="1" applyBorder="1" applyAlignment="1">
      <alignment horizontal="center"/>
    </xf>
    <xf numFmtId="1" fontId="4" fillId="36" borderId="18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2" fillId="0" borderId="0" xfId="56" applyFont="1">
      <alignment/>
      <protection/>
    </xf>
    <xf numFmtId="1" fontId="34" fillId="0" borderId="0" xfId="0" applyNumberFormat="1" applyFont="1" applyAlignment="1">
      <alignment/>
    </xf>
    <xf numFmtId="0" fontId="43" fillId="0" borderId="0" xfId="0" applyFont="1" applyAlignment="1">
      <alignment/>
    </xf>
    <xf numFmtId="174" fontId="102" fillId="36" borderId="18" xfId="0" applyNumberFormat="1" applyFont="1" applyFill="1" applyBorder="1" applyAlignment="1">
      <alignment horizontal="center" vertical="center"/>
    </xf>
    <xf numFmtId="1" fontId="103" fillId="36" borderId="18" xfId="0" applyNumberFormat="1" applyFont="1" applyFill="1" applyBorder="1" applyAlignment="1">
      <alignment horizontal="center" vertical="center"/>
    </xf>
    <xf numFmtId="0" fontId="25" fillId="36" borderId="18" xfId="56" applyFont="1" applyFill="1" applyBorder="1">
      <alignment/>
      <protection/>
    </xf>
    <xf numFmtId="0" fontId="27" fillId="36" borderId="18" xfId="56" applyFont="1" applyFill="1" applyBorder="1" applyAlignment="1">
      <alignment horizontal="center"/>
      <protection/>
    </xf>
    <xf numFmtId="174" fontId="22" fillId="36" borderId="18" xfId="56" applyNumberFormat="1" applyFont="1" applyFill="1" applyBorder="1" applyAlignment="1">
      <alignment horizontal="center"/>
      <protection/>
    </xf>
    <xf numFmtId="0" fontId="22" fillId="36" borderId="18" xfId="56" applyFont="1" applyFill="1" applyBorder="1" applyAlignment="1">
      <alignment horizontal="center" vertical="center"/>
      <protection/>
    </xf>
    <xf numFmtId="174" fontId="95" fillId="36" borderId="18" xfId="0" applyNumberFormat="1" applyFont="1" applyFill="1" applyBorder="1" applyAlignment="1">
      <alignment horizontal="center" vertical="center"/>
    </xf>
    <xf numFmtId="0" fontId="22" fillId="36" borderId="18" xfId="56" applyFont="1" applyFill="1" applyBorder="1" applyAlignment="1">
      <alignment wrapText="1"/>
      <protection/>
    </xf>
    <xf numFmtId="0" fontId="26" fillId="0" borderId="0" xfId="0" applyFont="1" applyBorder="1" applyAlignment="1">
      <alignment wrapText="1"/>
    </xf>
    <xf numFmtId="0" fontId="22" fillId="36" borderId="18" xfId="56" applyFont="1" applyFill="1" applyBorder="1" applyAlignment="1">
      <alignment horizontal="center"/>
      <protection/>
    </xf>
    <xf numFmtId="49" fontId="37" fillId="0" borderId="0" xfId="56" applyNumberFormat="1" applyFont="1" applyBorder="1" applyAlignment="1">
      <alignment horizontal="center"/>
      <protection/>
    </xf>
    <xf numFmtId="0" fontId="29" fillId="0" borderId="0" xfId="0" applyFont="1" applyBorder="1" applyAlignment="1">
      <alignment horizontal="left" wrapText="1"/>
    </xf>
    <xf numFmtId="1" fontId="29" fillId="0" borderId="0" xfId="0" applyNumberFormat="1" applyFont="1" applyBorder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center"/>
    </xf>
    <xf numFmtId="1" fontId="29" fillId="0" borderId="0" xfId="0" applyNumberFormat="1" applyFont="1" applyBorder="1" applyAlignment="1">
      <alignment horizontal="left"/>
    </xf>
    <xf numFmtId="174" fontId="29" fillId="0" borderId="0" xfId="0" applyNumberFormat="1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76" fontId="29" fillId="0" borderId="0" xfId="0" applyNumberFormat="1" applyFont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174" fontId="29" fillId="33" borderId="0" xfId="0" applyNumberFormat="1" applyFont="1" applyFill="1" applyBorder="1" applyAlignment="1">
      <alignment horizontal="left" vertical="center"/>
    </xf>
    <xf numFmtId="174" fontId="29" fillId="33" borderId="0" xfId="0" applyNumberFormat="1" applyFont="1" applyFill="1" applyBorder="1" applyAlignment="1">
      <alignment horizontal="left"/>
    </xf>
    <xf numFmtId="1" fontId="38" fillId="33" borderId="0" xfId="0" applyNumberFormat="1" applyFont="1" applyFill="1" applyBorder="1" applyAlignment="1">
      <alignment horizontal="center" vertical="center"/>
    </xf>
    <xf numFmtId="1" fontId="42" fillId="0" borderId="0" xfId="60" applyNumberFormat="1" applyFont="1" applyFill="1" applyBorder="1" applyAlignment="1" applyProtection="1">
      <alignment horizontal="center" vertical="center"/>
      <protection/>
    </xf>
    <xf numFmtId="2" fontId="30" fillId="0" borderId="0" xfId="0" applyNumberFormat="1" applyFont="1" applyFill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 wrapText="1"/>
    </xf>
    <xf numFmtId="0" fontId="22" fillId="36" borderId="18" xfId="56" applyFont="1" applyFill="1" applyBorder="1" applyAlignment="1">
      <alignment horizontal="left"/>
      <protection/>
    </xf>
    <xf numFmtId="0" fontId="25" fillId="36" borderId="18" xfId="0" applyFont="1" applyFill="1" applyBorder="1" applyAlignment="1">
      <alignment horizontal="center" vertical="top" wrapText="1"/>
    </xf>
    <xf numFmtId="0" fontId="25" fillId="38" borderId="18" xfId="0" applyFont="1" applyFill="1" applyBorder="1" applyAlignment="1">
      <alignment horizontal="center"/>
    </xf>
    <xf numFmtId="0" fontId="22" fillId="38" borderId="18" xfId="56" applyFont="1" applyFill="1" applyBorder="1" applyAlignment="1">
      <alignment horizontal="center" vertical="center"/>
      <protection/>
    </xf>
    <xf numFmtId="0" fontId="22" fillId="0" borderId="0" xfId="56" applyFont="1" applyFill="1" applyBorder="1">
      <alignment/>
      <protection/>
    </xf>
    <xf numFmtId="2" fontId="26" fillId="0" borderId="18" xfId="0" applyNumberFormat="1" applyFont="1" applyBorder="1" applyAlignment="1">
      <alignment horizontal="center" vertical="center"/>
    </xf>
    <xf numFmtId="0" fontId="27" fillId="0" borderId="18" xfId="56" applyFont="1" applyFill="1" applyBorder="1" applyAlignment="1">
      <alignment horizontal="center" vertical="center" wrapText="1"/>
      <protection/>
    </xf>
    <xf numFmtId="0" fontId="32" fillId="38" borderId="18" xfId="0" applyFont="1" applyFill="1" applyBorder="1" applyAlignment="1">
      <alignment horizontal="center"/>
    </xf>
    <xf numFmtId="14" fontId="32" fillId="38" borderId="18" xfId="0" applyNumberFormat="1" applyFont="1" applyFill="1" applyBorder="1" applyAlignment="1">
      <alignment horizontal="center" vertical="center"/>
    </xf>
    <xf numFmtId="0" fontId="22" fillId="33" borderId="18" xfId="56" applyFont="1" applyFill="1" applyBorder="1">
      <alignment/>
      <protection/>
    </xf>
    <xf numFmtId="0" fontId="26" fillId="36" borderId="18" xfId="56" applyFont="1" applyFill="1" applyBorder="1" applyAlignment="1">
      <alignment horizontal="center" vertical="center"/>
      <protection/>
    </xf>
    <xf numFmtId="1" fontId="26" fillId="36" borderId="18" xfId="56" applyNumberFormat="1" applyFont="1" applyFill="1" applyBorder="1" applyAlignment="1">
      <alignment horizontal="center"/>
      <protection/>
    </xf>
    <xf numFmtId="0" fontId="25" fillId="36" borderId="1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/>
    </xf>
    <xf numFmtId="0" fontId="25" fillId="33" borderId="18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left"/>
    </xf>
    <xf numFmtId="0" fontId="26" fillId="41" borderId="18" xfId="56" applyFont="1" applyFill="1" applyBorder="1" applyAlignment="1">
      <alignment horizontal="center"/>
      <protection/>
    </xf>
    <xf numFmtId="174" fontId="26" fillId="41" borderId="18" xfId="56" applyNumberFormat="1" applyFont="1" applyFill="1" applyBorder="1" applyAlignment="1">
      <alignment horizontal="center"/>
      <protection/>
    </xf>
    <xf numFmtId="1" fontId="26" fillId="41" borderId="18" xfId="56" applyNumberFormat="1" applyFont="1" applyFill="1" applyBorder="1" applyAlignment="1">
      <alignment horizontal="center"/>
      <protection/>
    </xf>
    <xf numFmtId="0" fontId="25" fillId="38" borderId="18" xfId="0" applyFont="1" applyFill="1" applyBorder="1" applyAlignment="1">
      <alignment horizontal="center" vertical="center"/>
    </xf>
    <xf numFmtId="0" fontId="22" fillId="38" borderId="18" xfId="56" applyFont="1" applyFill="1" applyBorder="1">
      <alignment/>
      <protection/>
    </xf>
    <xf numFmtId="0" fontId="25" fillId="38" borderId="18" xfId="0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left"/>
    </xf>
    <xf numFmtId="0" fontId="25" fillId="36" borderId="18" xfId="0" applyFont="1" applyFill="1" applyBorder="1" applyAlignment="1">
      <alignment horizontal="left" vertical="center" wrapText="1"/>
    </xf>
    <xf numFmtId="0" fontId="32" fillId="36" borderId="18" xfId="0" applyFont="1" applyFill="1" applyBorder="1" applyAlignment="1">
      <alignment horizontal="center" vertical="center" wrapText="1"/>
    </xf>
    <xf numFmtId="174" fontId="32" fillId="36" borderId="18" xfId="0" applyNumberFormat="1" applyFont="1" applyFill="1" applyBorder="1" applyAlignment="1">
      <alignment horizontal="center" vertical="center" wrapText="1"/>
    </xf>
    <xf numFmtId="174" fontId="25" fillId="36" borderId="18" xfId="0" applyNumberFormat="1" applyFont="1" applyFill="1" applyBorder="1" applyAlignment="1">
      <alignment horizontal="center" vertical="distributed" wrapText="1"/>
    </xf>
    <xf numFmtId="1" fontId="26" fillId="36" borderId="18" xfId="0" applyNumberFormat="1" applyFont="1" applyFill="1" applyBorder="1" applyAlignment="1">
      <alignment horizontal="center" vertical="distributed" wrapText="1"/>
    </xf>
    <xf numFmtId="174" fontId="25" fillId="38" borderId="18" xfId="0" applyNumberFormat="1" applyFont="1" applyFill="1" applyBorder="1" applyAlignment="1">
      <alignment horizontal="center" vertical="center"/>
    </xf>
    <xf numFmtId="174" fontId="25" fillId="36" borderId="18" xfId="56" applyNumberFormat="1" applyFont="1" applyFill="1" applyBorder="1" applyAlignment="1">
      <alignment horizontal="center" vertical="center"/>
      <protection/>
    </xf>
    <xf numFmtId="1" fontId="26" fillId="36" borderId="18" xfId="56" applyNumberFormat="1" applyFont="1" applyFill="1" applyBorder="1" applyAlignment="1">
      <alignment horizontal="center" vertical="center"/>
      <protection/>
    </xf>
    <xf numFmtId="0" fontId="32" fillId="38" borderId="18" xfId="0" applyFont="1" applyFill="1" applyBorder="1" applyAlignment="1">
      <alignment/>
    </xf>
    <xf numFmtId="0" fontId="26" fillId="41" borderId="18" xfId="0" applyFont="1" applyFill="1" applyBorder="1" applyAlignment="1">
      <alignment horizontal="center" vertical="center"/>
    </xf>
    <xf numFmtId="174" fontId="26" fillId="41" borderId="18" xfId="0" applyNumberFormat="1" applyFont="1" applyFill="1" applyBorder="1" applyAlignment="1">
      <alignment horizontal="center" vertical="center"/>
    </xf>
    <xf numFmtId="1" fontId="26" fillId="41" borderId="18" xfId="0" applyNumberFormat="1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18" xfId="0" applyNumberFormat="1" applyFont="1" applyFill="1" applyBorder="1" applyAlignment="1">
      <alignment horizontal="center" vertical="center"/>
    </xf>
    <xf numFmtId="0" fontId="32" fillId="38" borderId="18" xfId="0" applyFont="1" applyFill="1" applyBorder="1" applyAlignment="1">
      <alignment horizontal="center" vertical="center"/>
    </xf>
    <xf numFmtId="0" fontId="22" fillId="0" borderId="18" xfId="56" applyFont="1" applyBorder="1" applyAlignment="1">
      <alignment wrapText="1"/>
      <protection/>
    </xf>
    <xf numFmtId="174" fontId="25" fillId="36" borderId="18" xfId="56" applyNumberFormat="1" applyFont="1" applyFill="1" applyBorder="1" applyAlignment="1">
      <alignment horizontal="center" vertical="center" wrapText="1"/>
      <protection/>
    </xf>
    <xf numFmtId="1" fontId="26" fillId="36" borderId="18" xfId="56" applyNumberFormat="1" applyFont="1" applyFill="1" applyBorder="1" applyAlignment="1">
      <alignment horizontal="center" vertical="center" wrapText="1"/>
      <protection/>
    </xf>
    <xf numFmtId="0" fontId="22" fillId="0" borderId="18" xfId="56" applyFont="1" applyBorder="1" applyAlignment="1">
      <alignment horizontal="center" vertical="center" wrapText="1"/>
      <protection/>
    </xf>
    <xf numFmtId="1" fontId="26" fillId="41" borderId="18" xfId="0" applyNumberFormat="1" applyFont="1" applyFill="1" applyBorder="1" applyAlignment="1">
      <alignment horizontal="center" vertical="center" wrapText="1"/>
    </xf>
    <xf numFmtId="174" fontId="26" fillId="41" borderId="18" xfId="0" applyNumberFormat="1" applyFont="1" applyFill="1" applyBorder="1" applyAlignment="1">
      <alignment horizontal="center" vertical="center" wrapText="1"/>
    </xf>
    <xf numFmtId="0" fontId="32" fillId="38" borderId="18" xfId="0" applyFont="1" applyFill="1" applyBorder="1" applyAlignment="1">
      <alignment horizontal="center" wrapText="1"/>
    </xf>
    <xf numFmtId="0" fontId="26" fillId="36" borderId="18" xfId="0" applyFont="1" applyFill="1" applyBorder="1" applyAlignment="1">
      <alignment horizontal="left" vertical="center" wrapText="1"/>
    </xf>
    <xf numFmtId="174" fontId="26" fillId="38" borderId="18" xfId="0" applyNumberFormat="1" applyFont="1" applyFill="1" applyBorder="1" applyAlignment="1">
      <alignment horizontal="center" vertical="center"/>
    </xf>
    <xf numFmtId="1" fontId="26" fillId="38" borderId="18" xfId="0" applyNumberFormat="1" applyFont="1" applyFill="1" applyBorder="1" applyAlignment="1">
      <alignment horizontal="center" vertical="center"/>
    </xf>
    <xf numFmtId="2" fontId="25" fillId="36" borderId="18" xfId="0" applyNumberFormat="1" applyFont="1" applyFill="1" applyBorder="1" applyAlignment="1">
      <alignment horizontal="center" vertical="center"/>
    </xf>
    <xf numFmtId="49" fontId="26" fillId="36" borderId="18" xfId="56" applyNumberFormat="1" applyFont="1" applyFill="1" applyBorder="1" applyAlignment="1">
      <alignment horizontal="center" vertical="center"/>
      <protection/>
    </xf>
    <xf numFmtId="174" fontId="25" fillId="38" borderId="18" xfId="0" applyNumberFormat="1" applyFont="1" applyFill="1" applyBorder="1" applyAlignment="1">
      <alignment horizontal="center" vertical="center" wrapText="1"/>
    </xf>
    <xf numFmtId="1" fontId="26" fillId="38" borderId="18" xfId="0" applyNumberFormat="1" applyFont="1" applyFill="1" applyBorder="1" applyAlignment="1">
      <alignment horizontal="center" vertical="center" wrapText="1"/>
    </xf>
    <xf numFmtId="0" fontId="26" fillId="36" borderId="18" xfId="56" applyFont="1" applyFill="1" applyBorder="1" applyAlignment="1">
      <alignment horizontal="center" vertical="center" wrapText="1"/>
      <protection/>
    </xf>
    <xf numFmtId="49" fontId="22" fillId="36" borderId="18" xfId="56" applyNumberFormat="1" applyFont="1" applyFill="1" applyBorder="1" applyAlignment="1">
      <alignment horizontal="center" vertical="center" wrapText="1"/>
      <protection/>
    </xf>
    <xf numFmtId="0" fontId="26" fillId="41" borderId="18" xfId="56" applyFont="1" applyFill="1" applyBorder="1" applyAlignment="1">
      <alignment horizontal="center" vertical="center" wrapText="1"/>
      <protection/>
    </xf>
    <xf numFmtId="174" fontId="26" fillId="41" borderId="18" xfId="56" applyNumberFormat="1" applyFont="1" applyFill="1" applyBorder="1" applyAlignment="1">
      <alignment horizontal="center" wrapText="1"/>
      <protection/>
    </xf>
    <xf numFmtId="1" fontId="26" fillId="41" borderId="18" xfId="56" applyNumberFormat="1" applyFont="1" applyFill="1" applyBorder="1" applyAlignment="1">
      <alignment horizontal="center" wrapText="1"/>
      <protection/>
    </xf>
    <xf numFmtId="1" fontId="32" fillId="36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32" fillId="38" borderId="18" xfId="0" applyNumberFormat="1" applyFont="1" applyFill="1" applyBorder="1" applyAlignment="1">
      <alignment horizontal="center" vertical="center"/>
    </xf>
    <xf numFmtId="0" fontId="27" fillId="38" borderId="18" xfId="56" applyFont="1" applyFill="1" applyBorder="1" applyAlignment="1">
      <alignment horizontal="center"/>
      <protection/>
    </xf>
    <xf numFmtId="174" fontId="22" fillId="38" borderId="18" xfId="0" applyNumberFormat="1" applyFont="1" applyFill="1" applyBorder="1" applyAlignment="1">
      <alignment horizontal="center" vertical="center" wrapText="1"/>
    </xf>
    <xf numFmtId="1" fontId="27" fillId="38" borderId="18" xfId="0" applyNumberFormat="1" applyFont="1" applyFill="1" applyBorder="1" applyAlignment="1">
      <alignment horizontal="center" vertical="center" wrapText="1"/>
    </xf>
    <xf numFmtId="16" fontId="32" fillId="38" borderId="18" xfId="0" applyNumberFormat="1" applyFont="1" applyFill="1" applyBorder="1" applyAlignment="1">
      <alignment horizontal="center" vertical="center"/>
    </xf>
    <xf numFmtId="1" fontId="27" fillId="36" borderId="18" xfId="56" applyNumberFormat="1" applyFont="1" applyFill="1" applyBorder="1" applyAlignment="1">
      <alignment horizontal="center"/>
      <protection/>
    </xf>
    <xf numFmtId="1" fontId="26" fillId="36" borderId="18" xfId="0" applyNumberFormat="1" applyFont="1" applyFill="1" applyBorder="1" applyAlignment="1">
      <alignment horizontal="center" vertical="center" wrapText="1"/>
    </xf>
    <xf numFmtId="174" fontId="25" fillId="36" borderId="18" xfId="0" applyNumberFormat="1" applyFont="1" applyFill="1" applyBorder="1" applyAlignment="1">
      <alignment horizontal="center" vertical="center" wrapText="1"/>
    </xf>
    <xf numFmtId="0" fontId="22" fillId="0" borderId="18" xfId="56" applyFont="1" applyBorder="1" applyAlignment="1">
      <alignment horizontal="center" vertical="center"/>
      <protection/>
    </xf>
    <xf numFmtId="0" fontId="22" fillId="0" borderId="18" xfId="56" applyFont="1" applyFill="1" applyBorder="1" applyAlignment="1">
      <alignment horizontal="left" wrapText="1"/>
      <protection/>
    </xf>
    <xf numFmtId="49" fontId="22" fillId="0" borderId="18" xfId="56" applyNumberFormat="1" applyFont="1" applyFill="1" applyBorder="1" applyAlignment="1">
      <alignment horizontal="center" vertical="center" wrapText="1"/>
      <protection/>
    </xf>
    <xf numFmtId="0" fontId="26" fillId="41" borderId="18" xfId="0" applyFont="1" applyFill="1" applyBorder="1" applyAlignment="1">
      <alignment horizontal="center" vertical="center" wrapText="1"/>
    </xf>
    <xf numFmtId="174" fontId="25" fillId="38" borderId="18" xfId="0" applyNumberFormat="1" applyFont="1" applyFill="1" applyBorder="1" applyAlignment="1">
      <alignment horizontal="center"/>
    </xf>
    <xf numFmtId="0" fontId="27" fillId="38" borderId="18" xfId="0" applyFont="1" applyFill="1" applyBorder="1" applyAlignment="1">
      <alignment horizontal="center" vertical="center" wrapText="1"/>
    </xf>
    <xf numFmtId="0" fontId="22" fillId="36" borderId="18" xfId="56" applyFont="1" applyFill="1" applyBorder="1" applyAlignment="1">
      <alignment horizontal="left" vertical="center" wrapText="1"/>
      <protection/>
    </xf>
    <xf numFmtId="0" fontId="27" fillId="36" borderId="18" xfId="56" applyFont="1" applyFill="1" applyBorder="1" applyAlignment="1">
      <alignment horizontal="center" vertical="center" wrapText="1"/>
      <protection/>
    </xf>
    <xf numFmtId="0" fontId="22" fillId="36" borderId="18" xfId="56" applyFont="1" applyFill="1" applyBorder="1" applyAlignment="1">
      <alignment horizontal="center" vertical="center" wrapText="1"/>
      <protection/>
    </xf>
    <xf numFmtId="0" fontId="25" fillId="36" borderId="18" xfId="56" applyFont="1" applyFill="1" applyBorder="1" applyAlignment="1">
      <alignment wrapText="1"/>
      <protection/>
    </xf>
    <xf numFmtId="0" fontId="26" fillId="41" borderId="18" xfId="56" applyFont="1" applyFill="1" applyBorder="1" applyAlignment="1">
      <alignment horizontal="center" vertical="center"/>
      <protection/>
    </xf>
    <xf numFmtId="0" fontId="27" fillId="36" borderId="18" xfId="56" applyFont="1" applyFill="1" applyBorder="1" applyAlignment="1">
      <alignment horizontal="center" vertical="center"/>
      <protection/>
    </xf>
    <xf numFmtId="175" fontId="32" fillId="38" borderId="18" xfId="0" applyNumberFormat="1" applyFont="1" applyFill="1" applyBorder="1" applyAlignment="1">
      <alignment horizontal="center" vertical="center"/>
    </xf>
    <xf numFmtId="0" fontId="26" fillId="38" borderId="18" xfId="0" applyFont="1" applyFill="1" applyBorder="1" applyAlignment="1">
      <alignment horizontal="center" vertical="center" wrapText="1"/>
    </xf>
    <xf numFmtId="174" fontId="26" fillId="38" borderId="18" xfId="0" applyNumberFormat="1" applyFont="1" applyFill="1" applyBorder="1" applyAlignment="1">
      <alignment horizontal="center" vertical="center" wrapText="1"/>
    </xf>
    <xf numFmtId="0" fontId="22" fillId="0" borderId="18" xfId="53" applyFont="1" applyFill="1" applyBorder="1" applyAlignment="1">
      <alignment horizontal="center" vertical="center"/>
      <protection/>
    </xf>
    <xf numFmtId="0" fontId="22" fillId="33" borderId="18" xfId="56" applyFont="1" applyFill="1" applyBorder="1" applyAlignment="1">
      <alignment wrapText="1"/>
      <protection/>
    </xf>
    <xf numFmtId="0" fontId="22" fillId="0" borderId="18" xfId="56" applyFont="1" applyFill="1" applyBorder="1" applyAlignment="1">
      <alignment horizontal="left" vertical="center"/>
      <protection/>
    </xf>
    <xf numFmtId="0" fontId="26" fillId="36" borderId="18" xfId="0" applyNumberFormat="1" applyFont="1" applyFill="1" applyBorder="1" applyAlignment="1">
      <alignment horizontal="center" vertical="center"/>
    </xf>
    <xf numFmtId="1" fontId="26" fillId="38" borderId="18" xfId="0" applyNumberFormat="1" applyFont="1" applyFill="1" applyBorder="1" applyAlignment="1">
      <alignment horizontal="center"/>
    </xf>
    <xf numFmtId="0" fontId="26" fillId="38" borderId="18" xfId="0" applyFont="1" applyFill="1" applyBorder="1" applyAlignment="1">
      <alignment horizontal="center" vertical="center"/>
    </xf>
    <xf numFmtId="174" fontId="25" fillId="36" borderId="18" xfId="55" applyNumberFormat="1" applyFont="1" applyFill="1" applyBorder="1" applyAlignment="1">
      <alignment horizontal="center"/>
      <protection/>
    </xf>
    <xf numFmtId="1" fontId="26" fillId="36" borderId="18" xfId="55" applyNumberFormat="1" applyFont="1" applyFill="1" applyBorder="1" applyAlignment="1">
      <alignment horizontal="center"/>
      <protection/>
    </xf>
    <xf numFmtId="0" fontId="22" fillId="0" borderId="18" xfId="56" applyFont="1" applyBorder="1" applyAlignment="1">
      <alignment horizontal="left"/>
      <protection/>
    </xf>
    <xf numFmtId="1" fontId="26" fillId="38" borderId="18" xfId="0" applyNumberFormat="1" applyFont="1" applyFill="1" applyBorder="1" applyAlignment="1">
      <alignment horizontal="center" vertical="distributed" wrapText="1"/>
    </xf>
    <xf numFmtId="174" fontId="25" fillId="38" borderId="18" xfId="0" applyNumberFormat="1" applyFont="1" applyFill="1" applyBorder="1" applyAlignment="1">
      <alignment horizontal="center" vertical="distributed" wrapText="1"/>
    </xf>
    <xf numFmtId="174" fontId="22" fillId="36" borderId="18" xfId="56" applyNumberFormat="1" applyFont="1" applyFill="1" applyBorder="1" applyAlignment="1">
      <alignment horizontal="center" vertical="center" wrapText="1"/>
      <protection/>
    </xf>
    <xf numFmtId="1" fontId="27" fillId="36" borderId="18" xfId="56" applyNumberFormat="1" applyFont="1" applyFill="1" applyBorder="1" applyAlignment="1">
      <alignment horizontal="center" vertical="center" wrapText="1"/>
      <protection/>
    </xf>
    <xf numFmtId="0" fontId="26" fillId="38" borderId="18" xfId="56" applyFont="1" applyFill="1" applyBorder="1" applyAlignment="1">
      <alignment horizontal="center" vertical="center"/>
      <protection/>
    </xf>
    <xf numFmtId="174" fontId="26" fillId="38" borderId="18" xfId="56" applyNumberFormat="1" applyFont="1" applyFill="1" applyBorder="1" applyAlignment="1">
      <alignment horizontal="center"/>
      <protection/>
    </xf>
    <xf numFmtId="1" fontId="26" fillId="38" borderId="18" xfId="56" applyNumberFormat="1" applyFont="1" applyFill="1" applyBorder="1" applyAlignment="1">
      <alignment horizontal="center"/>
      <protection/>
    </xf>
    <xf numFmtId="0" fontId="22" fillId="0" borderId="18" xfId="53" applyFont="1" applyFill="1" applyBorder="1">
      <alignment/>
      <protection/>
    </xf>
    <xf numFmtId="0" fontId="26" fillId="36" borderId="18" xfId="53" applyFont="1" applyFill="1" applyBorder="1" applyAlignment="1">
      <alignment horizontal="center" vertical="center"/>
      <protection/>
    </xf>
    <xf numFmtId="174" fontId="25" fillId="36" borderId="18" xfId="53" applyNumberFormat="1" applyFont="1" applyFill="1" applyBorder="1" applyAlignment="1">
      <alignment horizontal="center" vertical="center"/>
      <protection/>
    </xf>
    <xf numFmtId="1" fontId="26" fillId="36" borderId="18" xfId="53" applyNumberFormat="1" applyFont="1" applyFill="1" applyBorder="1" applyAlignment="1">
      <alignment horizontal="center" vertical="center"/>
      <protection/>
    </xf>
    <xf numFmtId="0" fontId="22" fillId="38" borderId="18" xfId="53" applyFont="1" applyFill="1" applyBorder="1" applyAlignment="1">
      <alignment horizontal="center" vertical="center"/>
      <protection/>
    </xf>
    <xf numFmtId="0" fontId="25" fillId="0" borderId="18" xfId="56" applyFont="1" applyFill="1" applyBorder="1" applyAlignment="1">
      <alignment wrapText="1"/>
      <protection/>
    </xf>
    <xf numFmtId="0" fontId="95" fillId="36" borderId="18" xfId="0" applyFont="1" applyFill="1" applyBorder="1" applyAlignment="1">
      <alignment/>
    </xf>
    <xf numFmtId="0" fontId="22" fillId="0" borderId="18" xfId="56" applyFont="1" applyFill="1" applyBorder="1" applyAlignment="1">
      <alignment horizontal="center" vertical="center" wrapText="1"/>
      <protection/>
    </xf>
    <xf numFmtId="0" fontId="32" fillId="0" borderId="18" xfId="0" applyFont="1" applyBorder="1" applyAlignment="1">
      <alignment/>
    </xf>
    <xf numFmtId="174" fontId="26" fillId="41" borderId="18" xfId="56" applyNumberFormat="1" applyFont="1" applyFill="1" applyBorder="1" applyAlignment="1">
      <alignment horizontal="center" vertical="center" wrapText="1"/>
      <protection/>
    </xf>
    <xf numFmtId="0" fontId="26" fillId="38" borderId="18" xfId="56" applyFont="1" applyFill="1" applyBorder="1" applyAlignment="1">
      <alignment horizontal="center" vertical="center" wrapText="1"/>
      <protection/>
    </xf>
    <xf numFmtId="174" fontId="26" fillId="38" borderId="18" xfId="56" applyNumberFormat="1" applyFont="1" applyFill="1" applyBorder="1" applyAlignment="1">
      <alignment horizontal="center" vertical="center" wrapText="1"/>
      <protection/>
    </xf>
    <xf numFmtId="0" fontId="26" fillId="36" borderId="18" xfId="56" applyNumberFormat="1" applyFont="1" applyFill="1" applyBorder="1" applyAlignment="1">
      <alignment horizontal="center" vertical="center"/>
      <protection/>
    </xf>
    <xf numFmtId="0" fontId="25" fillId="0" borderId="18" xfId="0" applyFont="1" applyBorder="1" applyAlignment="1">
      <alignment horizontal="left" vertical="center" wrapText="1"/>
    </xf>
    <xf numFmtId="0" fontId="25" fillId="33" borderId="18" xfId="56" applyFont="1" applyFill="1" applyBorder="1" applyAlignment="1">
      <alignment wrapText="1"/>
      <protection/>
    </xf>
    <xf numFmtId="0" fontId="25" fillId="0" borderId="18" xfId="56" applyFont="1" applyBorder="1" applyAlignment="1">
      <alignment wrapText="1"/>
      <protection/>
    </xf>
    <xf numFmtId="0" fontId="26" fillId="0" borderId="18" xfId="0" applyFont="1" applyBorder="1" applyAlignment="1">
      <alignment horizontal="left" vertical="center" wrapText="1"/>
    </xf>
    <xf numFmtId="0" fontId="25" fillId="0" borderId="18" xfId="0" applyNumberFormat="1" applyFont="1" applyBorder="1" applyAlignment="1">
      <alignment horizontal="center" vertical="center"/>
    </xf>
    <xf numFmtId="0" fontId="25" fillId="0" borderId="18" xfId="56" applyFont="1" applyFill="1" applyBorder="1" applyAlignment="1">
      <alignment horizontal="center" vertical="center"/>
      <protection/>
    </xf>
    <xf numFmtId="0" fontId="32" fillId="33" borderId="18" xfId="0" applyFont="1" applyFill="1" applyBorder="1" applyAlignment="1">
      <alignment horizontal="left" vertical="center"/>
    </xf>
    <xf numFmtId="0" fontId="22" fillId="0" borderId="18" xfId="56" applyFont="1" applyFill="1" applyBorder="1" applyAlignment="1">
      <alignment horizontal="left" vertical="center" wrapText="1"/>
      <protection/>
    </xf>
    <xf numFmtId="0" fontId="22" fillId="36" borderId="18" xfId="53" applyFont="1" applyFill="1" applyBorder="1">
      <alignment/>
      <protection/>
    </xf>
    <xf numFmtId="0" fontId="22" fillId="38" borderId="18" xfId="56" applyFont="1" applyFill="1" applyBorder="1" applyAlignment="1">
      <alignment wrapText="1"/>
      <protection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32" fillId="33" borderId="18" xfId="0" applyFont="1" applyFill="1" applyBorder="1" applyAlignment="1">
      <alignment horizontal="center" vertical="center" wrapText="1"/>
    </xf>
    <xf numFmtId="1" fontId="26" fillId="41" borderId="18" xfId="56" applyNumberFormat="1" applyFont="1" applyFill="1" applyBorder="1" applyAlignment="1">
      <alignment horizontal="center" vertical="center" wrapText="1"/>
      <protection/>
    </xf>
    <xf numFmtId="2" fontId="26" fillId="36" borderId="18" xfId="0" applyNumberFormat="1" applyFont="1" applyFill="1" applyBorder="1" applyAlignment="1">
      <alignment horizontal="center" vertical="center"/>
    </xf>
    <xf numFmtId="0" fontId="25" fillId="33" borderId="18" xfId="0" applyNumberFormat="1" applyFont="1" applyFill="1" applyBorder="1" applyAlignment="1">
      <alignment horizontal="center" vertical="center"/>
    </xf>
    <xf numFmtId="0" fontId="22" fillId="0" borderId="18" xfId="56" applyFont="1" applyFill="1" applyBorder="1" applyAlignment="1">
      <alignment/>
      <protection/>
    </xf>
    <xf numFmtId="0" fontId="22" fillId="36" borderId="18" xfId="0" applyFont="1" applyFill="1" applyBorder="1" applyAlignment="1">
      <alignment/>
    </xf>
    <xf numFmtId="0" fontId="26" fillId="0" borderId="18" xfId="0" applyFont="1" applyBorder="1" applyAlignment="1">
      <alignment vertical="center"/>
    </xf>
    <xf numFmtId="2" fontId="25" fillId="0" borderId="18" xfId="0" applyNumberFormat="1" applyFont="1" applyFill="1" applyBorder="1" applyAlignment="1">
      <alignment horizontal="center" vertical="center"/>
    </xf>
    <xf numFmtId="1" fontId="26" fillId="36" borderId="18" xfId="60" applyNumberFormat="1" applyFont="1" applyFill="1" applyBorder="1" applyAlignment="1" applyProtection="1">
      <alignment horizontal="center" vertical="center"/>
      <protection/>
    </xf>
    <xf numFmtId="0" fontId="26" fillId="36" borderId="18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8" xfId="56" applyFont="1" applyFill="1" applyBorder="1" applyAlignment="1">
      <alignment horizontal="center" vertical="center"/>
      <protection/>
    </xf>
    <xf numFmtId="0" fontId="25" fillId="0" borderId="18" xfId="0" applyFont="1" applyFill="1" applyBorder="1" applyAlignment="1">
      <alignment horizontal="left"/>
    </xf>
    <xf numFmtId="174" fontId="27" fillId="0" borderId="18" xfId="56" applyNumberFormat="1" applyFont="1" applyFill="1" applyBorder="1" applyAlignment="1">
      <alignment horizontal="center"/>
      <protection/>
    </xf>
    <xf numFmtId="49" fontId="27" fillId="0" borderId="18" xfId="56" applyNumberFormat="1" applyFont="1" applyFill="1" applyBorder="1" applyAlignment="1">
      <alignment horizontal="center"/>
      <protection/>
    </xf>
    <xf numFmtId="174" fontId="22" fillId="0" borderId="18" xfId="0" applyNumberFormat="1" applyFont="1" applyFill="1" applyBorder="1" applyAlignment="1">
      <alignment horizontal="center" vertical="center"/>
    </xf>
    <xf numFmtId="174" fontId="22" fillId="0" borderId="18" xfId="0" applyNumberFormat="1" applyFont="1" applyFill="1" applyBorder="1" applyAlignment="1">
      <alignment horizontal="center" vertical="distributed" wrapText="1"/>
    </xf>
    <xf numFmtId="1" fontId="27" fillId="0" borderId="18" xfId="0" applyNumberFormat="1" applyFont="1" applyFill="1" applyBorder="1" applyAlignment="1">
      <alignment horizontal="center" vertical="distributed" wrapText="1"/>
    </xf>
    <xf numFmtId="174" fontId="22" fillId="0" borderId="18" xfId="56" applyNumberFormat="1" applyFont="1" applyFill="1" applyBorder="1" applyAlignment="1">
      <alignment horizontal="center" vertical="center"/>
      <protection/>
    </xf>
    <xf numFmtId="1" fontId="27" fillId="0" borderId="18" xfId="56" applyNumberFormat="1" applyFont="1" applyFill="1" applyBorder="1" applyAlignment="1">
      <alignment horizontal="center" vertical="center"/>
      <protection/>
    </xf>
    <xf numFmtId="174" fontId="22" fillId="0" borderId="18" xfId="0" applyNumberFormat="1" applyFont="1" applyFill="1" applyBorder="1" applyAlignment="1">
      <alignment horizontal="center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left"/>
    </xf>
    <xf numFmtId="174" fontId="26" fillId="0" borderId="18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/>
    </xf>
    <xf numFmtId="174" fontId="25" fillId="0" borderId="18" xfId="0" applyNumberFormat="1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/>
    </xf>
    <xf numFmtId="0" fontId="27" fillId="0" borderId="18" xfId="56" applyFont="1" applyFill="1" applyBorder="1" applyAlignment="1">
      <alignment horizontal="center" wrapText="1"/>
      <protection/>
    </xf>
    <xf numFmtId="174" fontId="22" fillId="0" borderId="18" xfId="56" applyNumberFormat="1" applyFont="1" applyFill="1" applyBorder="1" applyAlignment="1">
      <alignment horizontal="center" vertical="center" wrapText="1"/>
      <protection/>
    </xf>
    <xf numFmtId="1" fontId="27" fillId="0" borderId="18" xfId="56" applyNumberFormat="1" applyFont="1" applyFill="1" applyBorder="1" applyAlignment="1">
      <alignment horizontal="center" vertical="center" wrapText="1"/>
      <protection/>
    </xf>
    <xf numFmtId="174" fontId="22" fillId="0" borderId="18" xfId="56" applyNumberFormat="1" applyFont="1" applyFill="1" applyBorder="1" applyAlignment="1">
      <alignment horizontal="center" wrapText="1"/>
      <protection/>
    </xf>
    <xf numFmtId="1" fontId="26" fillId="0" borderId="18" xfId="0" applyNumberFormat="1" applyFont="1" applyFill="1" applyBorder="1" applyAlignment="1">
      <alignment horizontal="center" vertical="center" wrapText="1"/>
    </xf>
    <xf numFmtId="174" fontId="26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174" fontId="25" fillId="0" borderId="18" xfId="56" applyNumberFormat="1" applyFont="1" applyFill="1" applyBorder="1" applyAlignment="1">
      <alignment horizontal="center"/>
      <protection/>
    </xf>
    <xf numFmtId="0" fontId="32" fillId="0" borderId="18" xfId="0" applyFont="1" applyFill="1" applyBorder="1" applyAlignment="1">
      <alignment horizontal="center"/>
    </xf>
    <xf numFmtId="1" fontId="27" fillId="0" borderId="18" xfId="56" applyNumberFormat="1" applyFont="1" applyFill="1" applyBorder="1" applyAlignment="1">
      <alignment horizontal="center" wrapText="1"/>
      <protection/>
    </xf>
    <xf numFmtId="174" fontId="27" fillId="0" borderId="18" xfId="56" applyNumberFormat="1" applyFont="1" applyFill="1" applyBorder="1" applyAlignment="1">
      <alignment horizontal="center" vertical="center" wrapText="1"/>
      <protection/>
    </xf>
    <xf numFmtId="0" fontId="32" fillId="0" borderId="18" xfId="0" applyFont="1" applyFill="1" applyBorder="1" applyAlignment="1">
      <alignment horizontal="center" vertical="center" wrapText="1"/>
    </xf>
    <xf numFmtId="174" fontId="32" fillId="0" borderId="18" xfId="0" applyNumberFormat="1" applyFont="1" applyFill="1" applyBorder="1" applyAlignment="1">
      <alignment horizontal="center" vertical="center" wrapText="1"/>
    </xf>
    <xf numFmtId="1" fontId="32" fillId="0" borderId="18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/>
    </xf>
    <xf numFmtId="16" fontId="32" fillId="0" borderId="18" xfId="0" applyNumberFormat="1" applyFont="1" applyFill="1" applyBorder="1" applyAlignment="1">
      <alignment horizontal="center" vertical="center"/>
    </xf>
    <xf numFmtId="174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 wrapText="1"/>
    </xf>
    <xf numFmtId="14" fontId="32" fillId="0" borderId="18" xfId="0" applyNumberFormat="1" applyFont="1" applyFill="1" applyBorder="1" applyAlignment="1">
      <alignment horizontal="center" vertical="center"/>
    </xf>
    <xf numFmtId="174" fontId="22" fillId="0" borderId="18" xfId="0" applyNumberFormat="1" applyFont="1" applyFill="1" applyBorder="1" applyAlignment="1">
      <alignment horizontal="center"/>
    </xf>
    <xf numFmtId="0" fontId="42" fillId="36" borderId="18" xfId="56" applyFont="1" applyFill="1" applyBorder="1" applyAlignment="1">
      <alignment horizontal="center" vertical="center" wrapText="1"/>
      <protection/>
    </xf>
    <xf numFmtId="174" fontId="22" fillId="36" borderId="18" xfId="0" applyNumberFormat="1" applyFont="1" applyFill="1" applyBorder="1" applyAlignment="1">
      <alignment horizontal="center" vertical="center" wrapText="1"/>
    </xf>
    <xf numFmtId="1" fontId="27" fillId="36" borderId="18" xfId="0" applyNumberFormat="1" applyFont="1" applyFill="1" applyBorder="1" applyAlignment="1">
      <alignment horizontal="center" vertical="center" wrapText="1"/>
    </xf>
    <xf numFmtId="0" fontId="42" fillId="36" borderId="18" xfId="56" applyFont="1" applyFill="1" applyBorder="1" applyAlignment="1">
      <alignment horizontal="center"/>
      <protection/>
    </xf>
    <xf numFmtId="174" fontId="37" fillId="36" borderId="18" xfId="56" applyNumberFormat="1" applyFont="1" applyFill="1" applyBorder="1" applyAlignment="1">
      <alignment horizontal="center"/>
      <protection/>
    </xf>
    <xf numFmtId="1" fontId="42" fillId="36" borderId="18" xfId="56" applyNumberFormat="1" applyFont="1" applyFill="1" applyBorder="1" applyAlignment="1">
      <alignment horizontal="center"/>
      <protection/>
    </xf>
    <xf numFmtId="0" fontId="25" fillId="38" borderId="18" xfId="0" applyFont="1" applyFill="1" applyBorder="1" applyAlignment="1">
      <alignment horizontal="left"/>
    </xf>
    <xf numFmtId="1" fontId="26" fillId="0" borderId="18" xfId="56" applyNumberFormat="1" applyFont="1" applyFill="1" applyBorder="1" applyAlignment="1">
      <alignment horizontal="center"/>
      <protection/>
    </xf>
    <xf numFmtId="174" fontId="27" fillId="0" borderId="18" xfId="56" applyNumberFormat="1" applyFont="1" applyFill="1" applyBorder="1" applyAlignment="1">
      <alignment horizontal="center" vertical="center"/>
      <protection/>
    </xf>
    <xf numFmtId="49" fontId="27" fillId="0" borderId="18" xfId="56" applyNumberFormat="1" applyFont="1" applyFill="1" applyBorder="1" applyAlignment="1">
      <alignment horizontal="center" vertical="center"/>
      <protection/>
    </xf>
    <xf numFmtId="175" fontId="32" fillId="0" borderId="18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7" fillId="0" borderId="18" xfId="56" applyNumberFormat="1" applyFont="1" applyFill="1" applyBorder="1" applyAlignment="1">
      <alignment horizontal="center"/>
      <protection/>
    </xf>
    <xf numFmtId="174" fontId="27" fillId="0" borderId="18" xfId="56" applyNumberFormat="1" applyFont="1" applyFill="1" applyBorder="1" applyAlignment="1">
      <alignment horizontal="center" wrapText="1"/>
      <protection/>
    </xf>
    <xf numFmtId="0" fontId="27" fillId="0" borderId="18" xfId="0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18" xfId="56" applyNumberFormat="1" applyFont="1" applyFill="1" applyBorder="1" applyAlignment="1">
      <alignment horizontal="center"/>
      <protection/>
    </xf>
    <xf numFmtId="174" fontId="22" fillId="0" borderId="18" xfId="55" applyNumberFormat="1" applyFont="1" applyFill="1" applyBorder="1" applyAlignment="1">
      <alignment horizontal="center"/>
      <protection/>
    </xf>
    <xf numFmtId="1" fontId="27" fillId="0" borderId="18" xfId="55" applyNumberFormat="1" applyFont="1" applyFill="1" applyBorder="1" applyAlignment="1">
      <alignment horizontal="center"/>
      <protection/>
    </xf>
    <xf numFmtId="0" fontId="26" fillId="0" borderId="18" xfId="56" applyFont="1" applyFill="1" applyBorder="1" applyAlignment="1">
      <alignment horizontal="center"/>
      <protection/>
    </xf>
    <xf numFmtId="0" fontId="27" fillId="0" borderId="18" xfId="53" applyFont="1" applyFill="1" applyBorder="1" applyAlignment="1">
      <alignment horizontal="center" vertical="center"/>
      <protection/>
    </xf>
    <xf numFmtId="0" fontId="26" fillId="0" borderId="18" xfId="56" applyFont="1" applyFill="1" applyBorder="1" applyAlignment="1">
      <alignment horizontal="center" vertical="center"/>
      <protection/>
    </xf>
    <xf numFmtId="0" fontId="27" fillId="0" borderId="18" xfId="56" applyNumberFormat="1" applyFont="1" applyFill="1" applyBorder="1" applyAlignment="1">
      <alignment horizontal="center" vertical="center"/>
      <protection/>
    </xf>
    <xf numFmtId="0" fontId="32" fillId="0" borderId="18" xfId="0" applyFont="1" applyFill="1" applyBorder="1" applyAlignment="1">
      <alignment horizontal="left" vertical="center"/>
    </xf>
    <xf numFmtId="49" fontId="26" fillId="0" borderId="18" xfId="56" applyNumberFormat="1" applyFont="1" applyFill="1" applyBorder="1" applyAlignment="1">
      <alignment horizontal="center" vertical="center"/>
      <protection/>
    </xf>
    <xf numFmtId="2" fontId="26" fillId="0" borderId="18" xfId="0" applyNumberFormat="1" applyFont="1" applyFill="1" applyBorder="1" applyAlignment="1">
      <alignment horizontal="center" vertical="center"/>
    </xf>
    <xf numFmtId="174" fontId="22" fillId="36" borderId="18" xfId="0" applyNumberFormat="1" applyFont="1" applyFill="1" applyBorder="1" applyAlignment="1">
      <alignment horizontal="center"/>
    </xf>
    <xf numFmtId="1" fontId="27" fillId="36" borderId="18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/>
    </xf>
    <xf numFmtId="1" fontId="27" fillId="0" borderId="18" xfId="60" applyNumberFormat="1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>
      <alignment vertical="center" wrapText="1"/>
    </xf>
    <xf numFmtId="0" fontId="96" fillId="0" borderId="18" xfId="0" applyFont="1" applyBorder="1" applyAlignment="1">
      <alignment horizontal="center" vertical="center"/>
    </xf>
    <xf numFmtId="0" fontId="95" fillId="0" borderId="0" xfId="0" applyFont="1" applyAlignment="1">
      <alignment horizontal="right"/>
    </xf>
    <xf numFmtId="0" fontId="97" fillId="0" borderId="0" xfId="0" applyFont="1" applyBorder="1" applyAlignment="1">
      <alignment horizontal="center"/>
    </xf>
    <xf numFmtId="0" fontId="95" fillId="0" borderId="25" xfId="0" applyFont="1" applyBorder="1" applyAlignment="1">
      <alignment horizontal="center"/>
    </xf>
    <xf numFmtId="0" fontId="24" fillId="0" borderId="26" xfId="0" applyFont="1" applyFill="1" applyBorder="1" applyAlignment="1">
      <alignment horizontal="center" vertical="distributed"/>
    </xf>
    <xf numFmtId="0" fontId="99" fillId="0" borderId="0" xfId="0" applyFont="1" applyAlignment="1">
      <alignment horizontal="left" vertical="distributed"/>
    </xf>
    <xf numFmtId="0" fontId="30" fillId="0" borderId="0" xfId="0" applyFont="1" applyBorder="1" applyAlignment="1">
      <alignment horizontal="center" wrapText="1"/>
    </xf>
    <xf numFmtId="2" fontId="26" fillId="0" borderId="18" xfId="0" applyNumberFormat="1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 wrapText="1"/>
    </xf>
    <xf numFmtId="0" fontId="27" fillId="0" borderId="18" xfId="56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/>
    </xf>
    <xf numFmtId="0" fontId="26" fillId="0" borderId="25" xfId="0" applyFont="1" applyBorder="1" applyAlignment="1">
      <alignment horizontal="center" wrapText="1"/>
    </xf>
    <xf numFmtId="14" fontId="32" fillId="42" borderId="1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14" fontId="32" fillId="43" borderId="18" xfId="0" applyNumberFormat="1" applyFont="1" applyFill="1" applyBorder="1" applyAlignment="1">
      <alignment horizontal="center" vertical="center"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2" fillId="0" borderId="27" xfId="56" applyBorder="1" applyAlignment="1">
      <alignment horizont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0" fontId="2" fillId="0" borderId="10" xfId="56" applyBorder="1" applyAlignment="1">
      <alignment horizontal="center"/>
      <protection/>
    </xf>
    <xf numFmtId="0" fontId="2" fillId="0" borderId="10" xfId="56" applyBorder="1" applyAlignment="1">
      <alignment horizontal="center" wrapText="1"/>
      <protection/>
    </xf>
    <xf numFmtId="0" fontId="5" fillId="36" borderId="0" xfId="0" applyFont="1" applyFill="1" applyBorder="1" applyAlignment="1">
      <alignment horizontal="center" vertical="top" wrapText="1"/>
    </xf>
    <xf numFmtId="0" fontId="6" fillId="0" borderId="10" xfId="56" applyFont="1" applyBorder="1" applyAlignment="1">
      <alignment horizontal="center"/>
      <protection/>
    </xf>
    <xf numFmtId="0" fontId="2" fillId="0" borderId="10" xfId="56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Для перспективки все" xfId="53"/>
    <cellStyle name="Обычный 4" xfId="54"/>
    <cellStyle name="Обычный 5" xfId="55"/>
    <cellStyle name="Обычный_Для перспективки все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4"/>
  <sheetViews>
    <sheetView zoomScalePageLayoutView="0" workbookViewId="0" topLeftCell="A10">
      <selection activeCell="A28" sqref="A28:O28"/>
    </sheetView>
  </sheetViews>
  <sheetFormatPr defaultColWidth="9.00390625" defaultRowHeight="12.75"/>
  <cols>
    <col min="3" max="3" width="9.25390625" style="0" customWidth="1"/>
    <col min="4" max="4" width="9.625" style="0" customWidth="1"/>
    <col min="5" max="5" width="8.125" style="0" customWidth="1"/>
    <col min="6" max="6" width="8.25390625" style="0" customWidth="1"/>
    <col min="19" max="19" width="27.125" style="0" hidden="1" customWidth="1"/>
    <col min="20" max="27" width="0" style="0" hidden="1" customWidth="1"/>
  </cols>
  <sheetData>
    <row r="1" spans="1:15" ht="15">
      <c r="A1" s="832" t="s">
        <v>2119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</row>
    <row r="2" spans="1:15" ht="1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23" ht="15">
      <c r="A3" s="832" t="s">
        <v>2120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W3" t="s">
        <v>2148</v>
      </c>
    </row>
    <row r="4" spans="1:27" ht="15.75">
      <c r="A4" s="833" t="s">
        <v>2121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S4" s="483" t="s">
        <v>2147</v>
      </c>
      <c r="T4" s="484">
        <v>0.04</v>
      </c>
      <c r="U4" s="484">
        <v>0</v>
      </c>
      <c r="V4" s="484">
        <v>0.08</v>
      </c>
      <c r="W4" s="484">
        <v>0.46</v>
      </c>
      <c r="X4" s="485">
        <v>2.23</v>
      </c>
      <c r="Y4" s="485">
        <v>0.7</v>
      </c>
      <c r="Z4" s="485">
        <v>0.016</v>
      </c>
      <c r="AA4" s="485">
        <v>1.5</v>
      </c>
    </row>
    <row r="5" spans="5:15" ht="15"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447"/>
    </row>
    <row r="6" spans="1:15" ht="12.75">
      <c r="A6" s="448" t="s">
        <v>2122</v>
      </c>
      <c r="B6" s="831" t="s">
        <v>2123</v>
      </c>
      <c r="C6" s="831"/>
      <c r="D6" s="831"/>
      <c r="E6" s="831" t="s">
        <v>2124</v>
      </c>
      <c r="F6" s="831"/>
      <c r="G6" s="831"/>
      <c r="H6" s="831"/>
      <c r="I6" s="831"/>
      <c r="J6" s="831"/>
      <c r="K6" s="831"/>
      <c r="L6" s="831"/>
      <c r="M6" s="831"/>
      <c r="N6" s="831"/>
      <c r="O6" s="447"/>
    </row>
    <row r="7" spans="1:15" ht="12.75">
      <c r="A7" s="449" t="s">
        <v>2125</v>
      </c>
      <c r="B7" s="450" t="s">
        <v>2126</v>
      </c>
      <c r="C7" s="450" t="s">
        <v>2127</v>
      </c>
      <c r="D7" s="450" t="s">
        <v>2128</v>
      </c>
      <c r="E7" s="451">
        <v>1</v>
      </c>
      <c r="F7" s="451">
        <v>2</v>
      </c>
      <c r="G7" s="451">
        <v>3</v>
      </c>
      <c r="H7" s="451">
        <v>4</v>
      </c>
      <c r="I7" s="451">
        <v>5</v>
      </c>
      <c r="J7" s="451">
        <v>6</v>
      </c>
      <c r="K7" s="451">
        <v>7</v>
      </c>
      <c r="L7" s="451">
        <v>8</v>
      </c>
      <c r="M7" s="451">
        <v>9</v>
      </c>
      <c r="N7" s="451">
        <v>10</v>
      </c>
      <c r="O7" s="447"/>
    </row>
    <row r="8" spans="1:15" ht="15">
      <c r="A8" s="452" t="s">
        <v>2129</v>
      </c>
      <c r="B8" s="479">
        <v>280</v>
      </c>
      <c r="C8" s="480">
        <v>266</v>
      </c>
      <c r="D8" s="480">
        <v>294</v>
      </c>
      <c r="E8" s="454">
        <f>'ясли '!G20</f>
        <v>265.9</v>
      </c>
      <c r="F8" s="454">
        <f>'ясли '!G47</f>
        <v>280</v>
      </c>
      <c r="G8" s="454">
        <f>'ясли '!G78</f>
        <v>293.1</v>
      </c>
      <c r="H8" s="477">
        <f>'ясли '!G104</f>
        <v>268</v>
      </c>
      <c r="I8" s="477">
        <f>'ясли '!G133</f>
        <v>291.5</v>
      </c>
      <c r="J8" s="454">
        <f>'ясли '!G162</f>
        <v>268</v>
      </c>
      <c r="K8" s="454">
        <f>'ясли '!G192</f>
        <v>266.6</v>
      </c>
      <c r="L8" s="454">
        <f>'ясли '!G220</f>
        <v>282.8</v>
      </c>
      <c r="M8" s="454">
        <f>'ясли '!G250</f>
        <v>289</v>
      </c>
      <c r="N8" s="454">
        <f>'ясли '!G277</f>
        <v>292.4</v>
      </c>
      <c r="O8" s="447"/>
    </row>
    <row r="9" spans="1:15" ht="15">
      <c r="A9" s="455" t="s">
        <v>2130</v>
      </c>
      <c r="B9" s="479">
        <v>70</v>
      </c>
      <c r="C9" s="480">
        <f>B9*0.95</f>
        <v>66.5</v>
      </c>
      <c r="D9" s="480">
        <f>B9*1.05</f>
        <v>73.5</v>
      </c>
      <c r="E9" s="454">
        <f>'ясли '!G22</f>
        <v>68</v>
      </c>
      <c r="F9" s="456">
        <f>'ясли '!G50</f>
        <v>70</v>
      </c>
      <c r="G9" s="454">
        <f>'ясли '!G80</f>
        <v>67.7</v>
      </c>
      <c r="H9" s="454">
        <f>'ясли '!G106</f>
        <v>72</v>
      </c>
      <c r="I9" s="454">
        <f>'ясли '!G135</f>
        <v>72.18</v>
      </c>
      <c r="J9" s="454">
        <f>'ясли '!G164</f>
        <v>68</v>
      </c>
      <c r="K9" s="456">
        <f>'ясли '!G194</f>
        <v>72</v>
      </c>
      <c r="L9" s="456">
        <f>'ясли '!G223</f>
        <v>70</v>
      </c>
      <c r="M9" s="454">
        <f>'ясли '!G252</f>
        <v>67.7</v>
      </c>
      <c r="N9" s="456">
        <f>'ясли '!G279</f>
        <v>72</v>
      </c>
      <c r="O9" s="447"/>
    </row>
    <row r="10" spans="1:15" ht="15">
      <c r="A10" s="455" t="s">
        <v>53</v>
      </c>
      <c r="B10" s="479">
        <v>490</v>
      </c>
      <c r="C10" s="480">
        <f>B10*0.95</f>
        <v>465.5</v>
      </c>
      <c r="D10" s="480">
        <f>B10*1.05</f>
        <v>514.5</v>
      </c>
      <c r="E10" s="586">
        <f>'ясли '!G31</f>
        <v>514.725</v>
      </c>
      <c r="F10" s="454">
        <f>'ясли '!G61</f>
        <v>510.025</v>
      </c>
      <c r="G10" s="454">
        <f>'ясли '!G88</f>
        <v>470.29999999999995</v>
      </c>
      <c r="H10" s="454">
        <f>'ясли '!G116</f>
        <v>485.29999999999995</v>
      </c>
      <c r="I10" s="454">
        <f>'ясли '!G145</f>
        <v>466.425</v>
      </c>
      <c r="J10" s="454">
        <f>'ясли '!G176</f>
        <v>494.225</v>
      </c>
      <c r="K10" s="454">
        <f>'ясли '!G205</f>
        <v>506.41499999999996</v>
      </c>
      <c r="L10" s="477">
        <f>'ясли '!G233</f>
        <v>505.92999999999995</v>
      </c>
      <c r="M10" s="454">
        <f>'ясли '!G261</f>
        <v>465.63</v>
      </c>
      <c r="N10" s="454">
        <f>'ясли '!G290</f>
        <v>478.375</v>
      </c>
      <c r="O10" s="447"/>
    </row>
    <row r="11" spans="1:15" ht="15">
      <c r="A11" s="455" t="s">
        <v>2131</v>
      </c>
      <c r="B11" s="479">
        <v>420</v>
      </c>
      <c r="C11" s="480">
        <f>B11*0.95</f>
        <v>399</v>
      </c>
      <c r="D11" s="480">
        <f>B11*1.05</f>
        <v>441</v>
      </c>
      <c r="E11" s="454">
        <f>'ясли '!G39</f>
        <v>410.96500000000003</v>
      </c>
      <c r="F11" s="477">
        <f>'ясли '!G69</f>
        <v>399.49</v>
      </c>
      <c r="G11" s="454">
        <f>'ясли '!G96</f>
        <v>429</v>
      </c>
      <c r="H11" s="477">
        <f>'ясли '!G124</f>
        <v>434.2</v>
      </c>
      <c r="I11" s="454">
        <f>'ясли '!G153</f>
        <v>429.4</v>
      </c>
      <c r="J11" s="477">
        <f>'ясли '!G184</f>
        <v>429.40000000000003</v>
      </c>
      <c r="K11" s="454">
        <f>'ясли '!G212</f>
        <v>414.7</v>
      </c>
      <c r="L11" s="454">
        <f>'ясли '!G241</f>
        <v>400.9</v>
      </c>
      <c r="M11" s="477">
        <f>'ясли '!G269</f>
        <v>438.1</v>
      </c>
      <c r="N11" s="477">
        <f>'ясли '!G297</f>
        <v>417.6</v>
      </c>
      <c r="O11" s="447"/>
    </row>
    <row r="12" spans="1:15" ht="14.25">
      <c r="A12" s="457" t="s">
        <v>2132</v>
      </c>
      <c r="B12" s="458">
        <f>SUM(B8:B11)</f>
        <v>1260</v>
      </c>
      <c r="C12" s="459"/>
      <c r="D12" s="459"/>
      <c r="E12" s="460">
        <f aca="true" t="shared" si="0" ref="E12:N12">SUM(E8:E11)</f>
        <v>1259.5900000000001</v>
      </c>
      <c r="F12" s="460">
        <f t="shared" si="0"/>
        <v>1259.5149999999999</v>
      </c>
      <c r="G12" s="460">
        <f t="shared" si="0"/>
        <v>1260.1</v>
      </c>
      <c r="H12" s="460">
        <f t="shared" si="0"/>
        <v>1259.5</v>
      </c>
      <c r="I12" s="460">
        <f t="shared" si="0"/>
        <v>1259.505</v>
      </c>
      <c r="J12" s="460">
        <f t="shared" si="0"/>
        <v>1259.625</v>
      </c>
      <c r="K12" s="460">
        <f t="shared" si="0"/>
        <v>1259.715</v>
      </c>
      <c r="L12" s="460">
        <f t="shared" si="0"/>
        <v>1259.63</v>
      </c>
      <c r="M12" s="460">
        <f t="shared" si="0"/>
        <v>1260.4299999999998</v>
      </c>
      <c r="N12" s="460">
        <f t="shared" si="0"/>
        <v>1260.375</v>
      </c>
      <c r="O12" s="447"/>
    </row>
    <row r="13" spans="1:15" ht="12.75">
      <c r="A13" s="836" t="s">
        <v>2133</v>
      </c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</row>
    <row r="14" spans="1:15" ht="12.75">
      <c r="A14" s="461" t="s">
        <v>2134</v>
      </c>
      <c r="B14" s="462"/>
      <c r="C14" s="463"/>
      <c r="D14" s="463"/>
      <c r="E14" s="463"/>
      <c r="F14" s="463"/>
      <c r="G14" s="463"/>
      <c r="H14" s="463"/>
      <c r="I14" s="464"/>
      <c r="J14" s="461"/>
      <c r="K14" s="461"/>
      <c r="L14" s="462"/>
      <c r="M14" s="462"/>
      <c r="N14" s="465"/>
      <c r="O14" s="466"/>
    </row>
    <row r="15" spans="1:15" ht="12.75">
      <c r="A15" s="467" t="s">
        <v>2135</v>
      </c>
      <c r="B15" s="468"/>
      <c r="C15" s="468"/>
      <c r="D15" s="468"/>
      <c r="E15" s="468"/>
      <c r="F15" s="469"/>
      <c r="G15" s="469"/>
      <c r="H15" s="469"/>
      <c r="I15" s="469"/>
      <c r="J15" s="469"/>
      <c r="K15" s="469"/>
      <c r="L15" s="469"/>
      <c r="M15" s="469"/>
      <c r="N15" s="469"/>
      <c r="O15" s="470"/>
    </row>
    <row r="16" spans="1:15" ht="12.75">
      <c r="A16" s="467"/>
      <c r="B16" s="468"/>
      <c r="C16" s="468"/>
      <c r="D16" s="468"/>
      <c r="E16" s="468"/>
      <c r="F16" s="469"/>
      <c r="G16" s="469"/>
      <c r="H16" s="469"/>
      <c r="I16" s="469"/>
      <c r="J16" s="469"/>
      <c r="K16" s="469"/>
      <c r="L16" s="469"/>
      <c r="M16" s="469"/>
      <c r="N16" s="469"/>
      <c r="O16" s="470"/>
    </row>
    <row r="17" spans="1:15" ht="15">
      <c r="A17" s="832" t="s">
        <v>2136</v>
      </c>
      <c r="B17" s="832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</row>
    <row r="18" spans="1:15" ht="14.25">
      <c r="A18" s="833" t="s">
        <v>2137</v>
      </c>
      <c r="B18" s="833"/>
      <c r="C18" s="833"/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833"/>
      <c r="O18" s="833"/>
    </row>
    <row r="19" spans="1:15" ht="15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7"/>
    </row>
    <row r="20" spans="1:15" ht="12.75">
      <c r="A20" s="448" t="s">
        <v>2122</v>
      </c>
      <c r="B20" s="835" t="s">
        <v>2138</v>
      </c>
      <c r="C20" s="831" t="s">
        <v>2139</v>
      </c>
      <c r="D20" s="831"/>
      <c r="E20" s="831"/>
      <c r="F20" s="831" t="s">
        <v>2124</v>
      </c>
      <c r="G20" s="831"/>
      <c r="H20" s="831"/>
      <c r="I20" s="831"/>
      <c r="J20" s="831"/>
      <c r="K20" s="831"/>
      <c r="L20" s="831"/>
      <c r="M20" s="831"/>
      <c r="N20" s="831"/>
      <c r="O20" s="831"/>
    </row>
    <row r="21" spans="1:15" ht="25.5">
      <c r="A21" s="449" t="s">
        <v>2125</v>
      </c>
      <c r="B21" s="835"/>
      <c r="C21" s="471" t="s">
        <v>2140</v>
      </c>
      <c r="D21" s="471" t="s">
        <v>2141</v>
      </c>
      <c r="E21" s="471" t="s">
        <v>2142</v>
      </c>
      <c r="F21" s="451">
        <v>1</v>
      </c>
      <c r="G21" s="451">
        <v>2</v>
      </c>
      <c r="H21" s="451">
        <v>3</v>
      </c>
      <c r="I21" s="451">
        <v>4</v>
      </c>
      <c r="J21" s="451">
        <v>5</v>
      </c>
      <c r="K21" s="451">
        <v>6</v>
      </c>
      <c r="L21" s="451">
        <v>7</v>
      </c>
      <c r="M21" s="451">
        <v>8</v>
      </c>
      <c r="N21" s="451">
        <v>9</v>
      </c>
      <c r="O21" s="451">
        <v>10</v>
      </c>
    </row>
    <row r="22" spans="1:15" ht="15">
      <c r="A22" s="452" t="s">
        <v>2129</v>
      </c>
      <c r="B22" s="479">
        <v>280</v>
      </c>
      <c r="C22" s="482">
        <f>(F22+G22+H22+I22+J22)/5</f>
        <v>279.7</v>
      </c>
      <c r="D22" s="482">
        <f>(K22+L22+M22+N22+O22)/5</f>
        <v>279.76000000000005</v>
      </c>
      <c r="E22" s="482">
        <f>(F22+G22+H22+I22+J22+K22+L22+M22+N22+O22)/10</f>
        <v>279.73</v>
      </c>
      <c r="F22" s="454">
        <f aca="true" t="shared" si="1" ref="F22:O25">E8</f>
        <v>265.9</v>
      </c>
      <c r="G22" s="454">
        <f t="shared" si="1"/>
        <v>280</v>
      </c>
      <c r="H22" s="454">
        <f t="shared" si="1"/>
        <v>293.1</v>
      </c>
      <c r="I22" s="454">
        <f t="shared" si="1"/>
        <v>268</v>
      </c>
      <c r="J22" s="454">
        <f t="shared" si="1"/>
        <v>291.5</v>
      </c>
      <c r="K22" s="454">
        <f t="shared" si="1"/>
        <v>268</v>
      </c>
      <c r="L22" s="454">
        <f t="shared" si="1"/>
        <v>266.6</v>
      </c>
      <c r="M22" s="454">
        <f t="shared" si="1"/>
        <v>282.8</v>
      </c>
      <c r="N22" s="454">
        <f t="shared" si="1"/>
        <v>289</v>
      </c>
      <c r="O22" s="454">
        <f t="shared" si="1"/>
        <v>292.4</v>
      </c>
    </row>
    <row r="23" spans="1:15" ht="15">
      <c r="A23" s="455" t="s">
        <v>2130</v>
      </c>
      <c r="B23" s="479">
        <v>70</v>
      </c>
      <c r="C23" s="482">
        <f>(F23+G23+H23+I23+J23)/5</f>
        <v>69.976</v>
      </c>
      <c r="D23" s="482">
        <f>(K23+L23+M23+N23+O23)/5</f>
        <v>69.94</v>
      </c>
      <c r="E23" s="482">
        <f>(F23+G23+H23+I23+J23+K23+L23+M23+N23+O23)/10</f>
        <v>69.958</v>
      </c>
      <c r="F23" s="454">
        <f t="shared" si="1"/>
        <v>68</v>
      </c>
      <c r="G23" s="454">
        <f t="shared" si="1"/>
        <v>70</v>
      </c>
      <c r="H23" s="454">
        <f t="shared" si="1"/>
        <v>67.7</v>
      </c>
      <c r="I23" s="454">
        <f t="shared" si="1"/>
        <v>72</v>
      </c>
      <c r="J23" s="454">
        <f t="shared" si="1"/>
        <v>72.18</v>
      </c>
      <c r="K23" s="454">
        <f t="shared" si="1"/>
        <v>68</v>
      </c>
      <c r="L23" s="454">
        <f t="shared" si="1"/>
        <v>72</v>
      </c>
      <c r="M23" s="454">
        <f t="shared" si="1"/>
        <v>70</v>
      </c>
      <c r="N23" s="454">
        <f t="shared" si="1"/>
        <v>67.7</v>
      </c>
      <c r="O23" s="454">
        <f t="shared" si="1"/>
        <v>72</v>
      </c>
    </row>
    <row r="24" spans="1:15" ht="15">
      <c r="A24" s="455" t="s">
        <v>53</v>
      </c>
      <c r="B24" s="479">
        <v>490</v>
      </c>
      <c r="C24" s="480">
        <f>(F24+G24+H24+I24+J24)/5</f>
        <v>489.355</v>
      </c>
      <c r="D24" s="482">
        <f>(K24+L24+M24+N24+O24)/5</f>
        <v>490.11499999999995</v>
      </c>
      <c r="E24" s="482">
        <f>(F24+G24+H24+I24+J24+K24+L24+M24+N24+O24)/10</f>
        <v>489.73499999999996</v>
      </c>
      <c r="F24" s="454">
        <f aca="true" t="shared" si="2" ref="F24:J25">E10</f>
        <v>514.725</v>
      </c>
      <c r="G24" s="454">
        <f t="shared" si="2"/>
        <v>510.025</v>
      </c>
      <c r="H24" s="454">
        <f t="shared" si="2"/>
        <v>470.29999999999995</v>
      </c>
      <c r="I24" s="454">
        <f t="shared" si="2"/>
        <v>485.29999999999995</v>
      </c>
      <c r="J24" s="454">
        <f t="shared" si="2"/>
        <v>466.425</v>
      </c>
      <c r="K24" s="454">
        <f t="shared" si="1"/>
        <v>494.225</v>
      </c>
      <c r="L24" s="454">
        <f t="shared" si="1"/>
        <v>506.41499999999996</v>
      </c>
      <c r="M24" s="454">
        <f t="shared" si="1"/>
        <v>505.92999999999995</v>
      </c>
      <c r="N24" s="454">
        <f t="shared" si="1"/>
        <v>465.63</v>
      </c>
      <c r="O24" s="454">
        <f t="shared" si="1"/>
        <v>478.375</v>
      </c>
    </row>
    <row r="25" spans="1:15" ht="15">
      <c r="A25" s="455" t="s">
        <v>2131</v>
      </c>
      <c r="B25" s="479">
        <v>420</v>
      </c>
      <c r="C25" s="480">
        <f>(F25+G25+H25+I25+J25)/5</f>
        <v>420.611</v>
      </c>
      <c r="D25" s="482">
        <f>(K25+L25+M25+N25+O25)/5</f>
        <v>420.14</v>
      </c>
      <c r="E25" s="482">
        <f>(F25+G25+H25+I25+J25+K25+L25+M25+N25+O25)/10</f>
        <v>420.3755</v>
      </c>
      <c r="F25" s="454">
        <f t="shared" si="2"/>
        <v>410.96500000000003</v>
      </c>
      <c r="G25" s="454">
        <f t="shared" si="2"/>
        <v>399.49</v>
      </c>
      <c r="H25" s="454">
        <f t="shared" si="2"/>
        <v>429</v>
      </c>
      <c r="I25" s="454">
        <f t="shared" si="2"/>
        <v>434.2</v>
      </c>
      <c r="J25" s="454">
        <f t="shared" si="2"/>
        <v>429.4</v>
      </c>
      <c r="K25" s="454">
        <f t="shared" si="1"/>
        <v>429.40000000000003</v>
      </c>
      <c r="L25" s="454">
        <f t="shared" si="1"/>
        <v>414.7</v>
      </c>
      <c r="M25" s="454">
        <f t="shared" si="1"/>
        <v>400.9</v>
      </c>
      <c r="N25" s="454">
        <f t="shared" si="1"/>
        <v>438.1</v>
      </c>
      <c r="O25" s="454">
        <f t="shared" si="1"/>
        <v>417.6</v>
      </c>
    </row>
    <row r="26" spans="1:15" ht="14.25">
      <c r="A26" s="457" t="s">
        <v>2132</v>
      </c>
      <c r="B26" s="458">
        <f aca="true" t="shared" si="3" ref="B26:O26">SUM(B22:B25)</f>
        <v>1260</v>
      </c>
      <c r="C26" s="472">
        <f t="shared" si="3"/>
        <v>1259.6419999999998</v>
      </c>
      <c r="D26" s="472">
        <f t="shared" si="3"/>
        <v>1259.955</v>
      </c>
      <c r="E26" s="472">
        <f t="shared" si="3"/>
        <v>1259.7984999999999</v>
      </c>
      <c r="F26" s="460">
        <f t="shared" si="3"/>
        <v>1259.5900000000001</v>
      </c>
      <c r="G26" s="460">
        <f t="shared" si="3"/>
        <v>1259.5149999999999</v>
      </c>
      <c r="H26" s="460">
        <f t="shared" si="3"/>
        <v>1260.1</v>
      </c>
      <c r="I26" s="460">
        <f t="shared" si="3"/>
        <v>1259.5</v>
      </c>
      <c r="J26" s="476">
        <f>I12</f>
        <v>1259.505</v>
      </c>
      <c r="K26" s="460">
        <f t="shared" si="3"/>
        <v>1259.625</v>
      </c>
      <c r="L26" s="460">
        <f t="shared" si="3"/>
        <v>1259.715</v>
      </c>
      <c r="M26" s="460">
        <f t="shared" si="3"/>
        <v>1259.63</v>
      </c>
      <c r="N26" s="460">
        <f t="shared" si="3"/>
        <v>1260.4299999999998</v>
      </c>
      <c r="O26" s="460">
        <f t="shared" si="3"/>
        <v>1260.375</v>
      </c>
    </row>
    <row r="27" spans="5:15" ht="12.75"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47"/>
    </row>
    <row r="28" spans="1:15" ht="15">
      <c r="A28" s="832" t="s">
        <v>2143</v>
      </c>
      <c r="B28" s="832"/>
      <c r="C28" s="832"/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  <c r="O28" s="832"/>
    </row>
    <row r="29" spans="1:15" ht="14.25">
      <c r="A29" s="833" t="s">
        <v>2144</v>
      </c>
      <c r="B29" s="833"/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</row>
    <row r="30" spans="5:15" ht="12.75"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47"/>
    </row>
    <row r="31" spans="1:15" ht="12.75">
      <c r="A31" s="448" t="s">
        <v>2122</v>
      </c>
      <c r="B31" s="835" t="s">
        <v>2145</v>
      </c>
      <c r="C31" s="831" t="s">
        <v>2139</v>
      </c>
      <c r="D31" s="831"/>
      <c r="E31" s="831"/>
      <c r="F31" s="831" t="s">
        <v>2124</v>
      </c>
      <c r="G31" s="831"/>
      <c r="H31" s="831"/>
      <c r="I31" s="831"/>
      <c r="J31" s="831"/>
      <c r="K31" s="831"/>
      <c r="L31" s="831"/>
      <c r="M31" s="831"/>
      <c r="N31" s="831"/>
      <c r="O31" s="831"/>
    </row>
    <row r="32" spans="1:15" ht="25.5">
      <c r="A32" s="449" t="s">
        <v>2125</v>
      </c>
      <c r="B32" s="835"/>
      <c r="C32" s="471" t="s">
        <v>2140</v>
      </c>
      <c r="D32" s="471" t="s">
        <v>2141</v>
      </c>
      <c r="E32" s="471" t="s">
        <v>2142</v>
      </c>
      <c r="F32" s="451">
        <v>1</v>
      </c>
      <c r="G32" s="451">
        <v>2</v>
      </c>
      <c r="H32" s="451">
        <v>3</v>
      </c>
      <c r="I32" s="451">
        <v>4</v>
      </c>
      <c r="J32" s="451">
        <v>5</v>
      </c>
      <c r="K32" s="451">
        <v>6</v>
      </c>
      <c r="L32" s="451">
        <v>7</v>
      </c>
      <c r="M32" s="451">
        <v>8</v>
      </c>
      <c r="N32" s="451">
        <v>9</v>
      </c>
      <c r="O32" s="451">
        <v>10</v>
      </c>
    </row>
    <row r="33" spans="1:15" ht="15">
      <c r="A33" s="474" t="s">
        <v>2146</v>
      </c>
      <c r="B33" s="478">
        <v>1260</v>
      </c>
      <c r="C33" s="482">
        <f>C26</f>
        <v>1259.6419999999998</v>
      </c>
      <c r="D33" s="482">
        <f>D26</f>
        <v>1259.955</v>
      </c>
      <c r="E33" s="482">
        <f>E26</f>
        <v>1259.7984999999999</v>
      </c>
      <c r="F33" s="475">
        <f>E12</f>
        <v>1259.5900000000001</v>
      </c>
      <c r="G33" s="477">
        <f aca="true" t="shared" si="4" ref="G33:O33">F12</f>
        <v>1259.5149999999999</v>
      </c>
      <c r="H33" s="475">
        <f t="shared" si="4"/>
        <v>1260.1</v>
      </c>
      <c r="I33" s="475">
        <f t="shared" si="4"/>
        <v>1259.5</v>
      </c>
      <c r="J33" s="475">
        <f t="shared" si="4"/>
        <v>1259.505</v>
      </c>
      <c r="K33" s="475">
        <f t="shared" si="4"/>
        <v>1259.625</v>
      </c>
      <c r="L33" s="475">
        <f t="shared" si="4"/>
        <v>1259.715</v>
      </c>
      <c r="M33" s="477">
        <f t="shared" si="4"/>
        <v>1259.63</v>
      </c>
      <c r="N33" s="477">
        <f t="shared" si="4"/>
        <v>1260.4299999999998</v>
      </c>
      <c r="O33" s="477">
        <f t="shared" si="4"/>
        <v>1260.375</v>
      </c>
    </row>
    <row r="34" spans="5:15" ht="12.75"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47"/>
    </row>
  </sheetData>
  <sheetProtection/>
  <mergeCells count="17">
    <mergeCell ref="A28:O28"/>
    <mergeCell ref="A29:O29"/>
    <mergeCell ref="B31:B32"/>
    <mergeCell ref="C31:E31"/>
    <mergeCell ref="F31:O31"/>
    <mergeCell ref="A13:O13"/>
    <mergeCell ref="A17:O17"/>
    <mergeCell ref="A18:O18"/>
    <mergeCell ref="B20:B21"/>
    <mergeCell ref="C20:E20"/>
    <mergeCell ref="F20:O20"/>
    <mergeCell ref="A1:O1"/>
    <mergeCell ref="A3:O3"/>
    <mergeCell ref="A4:O4"/>
    <mergeCell ref="E5:N5"/>
    <mergeCell ref="B6:D6"/>
    <mergeCell ref="E6:N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467"/>
  <sheetViews>
    <sheetView zoomScale="91" zoomScaleNormal="91" zoomScalePageLayoutView="0" workbookViewId="0" topLeftCell="B142">
      <selection activeCell="B159" sqref="B159:L159"/>
    </sheetView>
  </sheetViews>
  <sheetFormatPr defaultColWidth="10.25390625" defaultRowHeight="12.75"/>
  <cols>
    <col min="1" max="1" width="0" style="94" hidden="1" customWidth="1"/>
    <col min="2" max="2" width="60.00390625" style="104" customWidth="1"/>
    <col min="3" max="3" width="10.25390625" style="204" customWidth="1"/>
    <col min="4" max="11" width="10.25390625" style="104" customWidth="1"/>
    <col min="12" max="12" width="19.00390625" style="104" customWidth="1"/>
    <col min="13" max="13" width="22.625" style="94" customWidth="1"/>
    <col min="14" max="16384" width="10.25390625" style="94" customWidth="1"/>
  </cols>
  <sheetData>
    <row r="1" spans="2:13" ht="15.75" customHeight="1">
      <c r="B1" s="850" t="s">
        <v>1</v>
      </c>
      <c r="C1" s="850" t="s">
        <v>193</v>
      </c>
      <c r="D1" s="850" t="s">
        <v>194</v>
      </c>
      <c r="E1" s="850"/>
      <c r="F1" s="850"/>
      <c r="G1" s="850"/>
      <c r="H1" s="851" t="s">
        <v>195</v>
      </c>
      <c r="I1" s="851"/>
      <c r="J1" s="851"/>
      <c r="K1" s="848" t="s">
        <v>196</v>
      </c>
      <c r="L1" s="848" t="s">
        <v>7</v>
      </c>
      <c r="M1" s="848" t="s">
        <v>197</v>
      </c>
    </row>
    <row r="2" spans="2:13" ht="47.25">
      <c r="B2" s="850"/>
      <c r="C2" s="850"/>
      <c r="D2" s="130" t="s">
        <v>198</v>
      </c>
      <c r="E2" s="130" t="s">
        <v>199</v>
      </c>
      <c r="F2" s="130" t="s">
        <v>200</v>
      </c>
      <c r="G2" s="130" t="s">
        <v>201</v>
      </c>
      <c r="H2" s="47" t="s">
        <v>11</v>
      </c>
      <c r="I2" s="47" t="s">
        <v>12</v>
      </c>
      <c r="J2" s="205" t="s">
        <v>13</v>
      </c>
      <c r="K2" s="848"/>
      <c r="L2" s="848"/>
      <c r="M2" s="848"/>
    </row>
    <row r="3" spans="1:13" ht="15.75">
      <c r="A3" s="105" t="s">
        <v>1006</v>
      </c>
      <c r="B3" s="18" t="s">
        <v>1007</v>
      </c>
      <c r="C3" s="12">
        <v>155</v>
      </c>
      <c r="D3" s="44">
        <v>8.86</v>
      </c>
      <c r="E3" s="44">
        <v>5.98</v>
      </c>
      <c r="F3" s="44">
        <v>39.81</v>
      </c>
      <c r="G3" s="45">
        <v>248</v>
      </c>
      <c r="H3" s="44">
        <v>15.9</v>
      </c>
      <c r="I3" s="44">
        <v>140</v>
      </c>
      <c r="J3" s="44">
        <v>4.8</v>
      </c>
      <c r="K3" s="44">
        <v>0</v>
      </c>
      <c r="L3" s="17" t="s">
        <v>1008</v>
      </c>
      <c r="M3" s="206" t="s">
        <v>1009</v>
      </c>
    </row>
    <row r="4" spans="1:13" ht="15.75">
      <c r="A4" s="105"/>
      <c r="B4" s="18" t="s">
        <v>1007</v>
      </c>
      <c r="C4" s="12">
        <v>205</v>
      </c>
      <c r="D4" s="44">
        <v>11.79</v>
      </c>
      <c r="E4" s="44">
        <v>6.77</v>
      </c>
      <c r="F4" s="44">
        <v>53.06</v>
      </c>
      <c r="G4" s="45">
        <v>320</v>
      </c>
      <c r="H4" s="44">
        <v>20.9</v>
      </c>
      <c r="I4" s="44">
        <v>186.7</v>
      </c>
      <c r="J4" s="44">
        <v>6.4</v>
      </c>
      <c r="K4" s="44">
        <v>0</v>
      </c>
      <c r="L4" s="17" t="s">
        <v>1008</v>
      </c>
      <c r="M4" s="206" t="s">
        <v>1009</v>
      </c>
    </row>
    <row r="5" spans="1:13" ht="15.75">
      <c r="A5" s="123"/>
      <c r="B5" s="18" t="s">
        <v>1010</v>
      </c>
      <c r="C5" s="45">
        <v>155</v>
      </c>
      <c r="D5" s="44">
        <v>6.8</v>
      </c>
      <c r="E5" s="44">
        <v>5.61</v>
      </c>
      <c r="F5" s="44">
        <v>39.05</v>
      </c>
      <c r="G5" s="45">
        <v>234</v>
      </c>
      <c r="H5" s="44">
        <v>17.8</v>
      </c>
      <c r="I5" s="44">
        <v>48.8</v>
      </c>
      <c r="J5" s="44">
        <v>1.6</v>
      </c>
      <c r="K5" s="44">
        <v>0</v>
      </c>
      <c r="L5" s="17" t="s">
        <v>1008</v>
      </c>
      <c r="M5" s="206" t="s">
        <v>1011</v>
      </c>
    </row>
    <row r="6" spans="1:13" ht="15.75">
      <c r="A6" s="123"/>
      <c r="B6" s="18" t="s">
        <v>1010</v>
      </c>
      <c r="C6" s="45">
        <v>205</v>
      </c>
      <c r="D6" s="44">
        <v>9.06</v>
      </c>
      <c r="E6" s="44">
        <v>6.27</v>
      </c>
      <c r="F6" s="44">
        <v>52.04</v>
      </c>
      <c r="G6" s="45">
        <v>301</v>
      </c>
      <c r="H6" s="44">
        <v>23.4</v>
      </c>
      <c r="I6" s="44">
        <v>65.1</v>
      </c>
      <c r="J6" s="44">
        <v>2.2</v>
      </c>
      <c r="K6" s="44">
        <v>0</v>
      </c>
      <c r="L6" s="17" t="s">
        <v>1008</v>
      </c>
      <c r="M6" s="206" t="s">
        <v>1011</v>
      </c>
    </row>
    <row r="7" spans="1:13" ht="15.75">
      <c r="A7" s="123"/>
      <c r="B7" s="18" t="s">
        <v>1012</v>
      </c>
      <c r="C7" s="45">
        <v>155</v>
      </c>
      <c r="D7" s="44">
        <v>6.51</v>
      </c>
      <c r="E7" s="44">
        <v>4.35</v>
      </c>
      <c r="F7" s="44">
        <v>40.05</v>
      </c>
      <c r="G7" s="45">
        <v>225</v>
      </c>
      <c r="H7" s="44">
        <v>25.4</v>
      </c>
      <c r="I7" s="44">
        <v>35.3</v>
      </c>
      <c r="J7" s="44">
        <v>2.8</v>
      </c>
      <c r="K7" s="44">
        <v>0</v>
      </c>
      <c r="L7" s="17" t="s">
        <v>1008</v>
      </c>
      <c r="M7" s="206" t="s">
        <v>1013</v>
      </c>
    </row>
    <row r="8" spans="1:13" ht="15.75">
      <c r="A8" s="123"/>
      <c r="B8" s="18" t="s">
        <v>1012</v>
      </c>
      <c r="C8" s="45">
        <v>205</v>
      </c>
      <c r="D8" s="44">
        <v>8.61</v>
      </c>
      <c r="E8" s="44">
        <v>5.753225806451613</v>
      </c>
      <c r="F8" s="44">
        <v>52.96935483870967</v>
      </c>
      <c r="G8" s="45">
        <v>297.5806451612903</v>
      </c>
      <c r="H8" s="44">
        <v>25.4</v>
      </c>
      <c r="I8" s="44">
        <v>35.3</v>
      </c>
      <c r="J8" s="44">
        <v>2.8</v>
      </c>
      <c r="K8" s="44">
        <v>0</v>
      </c>
      <c r="L8" s="17" t="s">
        <v>1008</v>
      </c>
      <c r="M8" s="206" t="s">
        <v>1013</v>
      </c>
    </row>
    <row r="9" spans="1:13" ht="15.75">
      <c r="A9" s="123"/>
      <c r="B9" s="18" t="s">
        <v>1014</v>
      </c>
      <c r="C9" s="45">
        <v>155</v>
      </c>
      <c r="D9" s="44">
        <v>3.72</v>
      </c>
      <c r="E9" s="44">
        <v>4.16</v>
      </c>
      <c r="F9" s="44">
        <v>38.72</v>
      </c>
      <c r="G9" s="45">
        <v>207</v>
      </c>
      <c r="H9" s="44">
        <v>6.1</v>
      </c>
      <c r="I9" s="44">
        <v>26.3</v>
      </c>
      <c r="J9" s="44">
        <v>0.6</v>
      </c>
      <c r="K9" s="44">
        <v>0</v>
      </c>
      <c r="L9" s="17" t="s">
        <v>1008</v>
      </c>
      <c r="M9" s="206" t="s">
        <v>1015</v>
      </c>
    </row>
    <row r="10" spans="1:13" ht="15.75">
      <c r="A10" s="123"/>
      <c r="B10" s="18" t="s">
        <v>1014</v>
      </c>
      <c r="C10" s="45">
        <v>205</v>
      </c>
      <c r="D10" s="44">
        <v>4.94</v>
      </c>
      <c r="E10" s="44">
        <v>4.34</v>
      </c>
      <c r="F10" s="44">
        <v>51.56</v>
      </c>
      <c r="G10" s="45">
        <v>265</v>
      </c>
      <c r="H10" s="44">
        <v>7.9</v>
      </c>
      <c r="I10" s="44">
        <v>35.1</v>
      </c>
      <c r="J10" s="44">
        <v>0.7</v>
      </c>
      <c r="K10" s="44">
        <v>0</v>
      </c>
      <c r="L10" s="17" t="s">
        <v>1008</v>
      </c>
      <c r="M10" s="206" t="s">
        <v>1015</v>
      </c>
    </row>
    <row r="11" spans="1:13" ht="15.75">
      <c r="A11" s="123"/>
      <c r="B11" s="18" t="s">
        <v>1016</v>
      </c>
      <c r="C11" s="45">
        <v>155</v>
      </c>
      <c r="D11" s="44">
        <v>4.6</v>
      </c>
      <c r="E11" s="44">
        <v>4.18</v>
      </c>
      <c r="F11" s="44">
        <v>32.7</v>
      </c>
      <c r="G11" s="45">
        <v>187</v>
      </c>
      <c r="H11" s="44">
        <v>20.5</v>
      </c>
      <c r="I11" s="44">
        <v>19.6</v>
      </c>
      <c r="J11" s="44">
        <v>0.9</v>
      </c>
      <c r="K11" s="44">
        <v>0</v>
      </c>
      <c r="L11" s="17" t="s">
        <v>1008</v>
      </c>
      <c r="M11" s="206" t="s">
        <v>1017</v>
      </c>
    </row>
    <row r="12" spans="1:13" ht="15.75">
      <c r="A12" s="123"/>
      <c r="B12" s="18" t="s">
        <v>1016</v>
      </c>
      <c r="C12" s="45">
        <v>205</v>
      </c>
      <c r="D12" s="44">
        <v>6.11</v>
      </c>
      <c r="E12" s="44">
        <v>4.36</v>
      </c>
      <c r="F12" s="44">
        <v>43.53</v>
      </c>
      <c r="G12" s="45">
        <v>238</v>
      </c>
      <c r="H12" s="44">
        <v>27.1</v>
      </c>
      <c r="I12" s="44">
        <v>26.2</v>
      </c>
      <c r="J12" s="44">
        <v>1.2</v>
      </c>
      <c r="K12" s="44">
        <v>0</v>
      </c>
      <c r="L12" s="17" t="s">
        <v>1008</v>
      </c>
      <c r="M12" s="206" t="s">
        <v>1017</v>
      </c>
    </row>
    <row r="13" spans="1:13" ht="15.75">
      <c r="A13" s="123"/>
      <c r="B13" s="18" t="s">
        <v>1018</v>
      </c>
      <c r="C13" s="45">
        <v>155</v>
      </c>
      <c r="D13" s="44">
        <v>4.94</v>
      </c>
      <c r="E13" s="44">
        <v>4.28</v>
      </c>
      <c r="F13" s="44">
        <v>31.86</v>
      </c>
      <c r="G13" s="45">
        <v>186</v>
      </c>
      <c r="H13" s="44">
        <v>41.1</v>
      </c>
      <c r="I13" s="44">
        <v>24.5</v>
      </c>
      <c r="J13" s="44">
        <v>0.9</v>
      </c>
      <c r="K13" s="44">
        <v>0</v>
      </c>
      <c r="L13" s="17" t="s">
        <v>1008</v>
      </c>
      <c r="M13" s="206" t="s">
        <v>1019</v>
      </c>
    </row>
    <row r="14" spans="1:13" ht="15.75">
      <c r="A14" s="123"/>
      <c r="B14" s="18" t="s">
        <v>1018</v>
      </c>
      <c r="C14" s="45">
        <v>205</v>
      </c>
      <c r="D14" s="44">
        <v>6.57</v>
      </c>
      <c r="E14" s="44">
        <v>4.49</v>
      </c>
      <c r="F14" s="44">
        <v>42.42</v>
      </c>
      <c r="G14" s="45">
        <v>236</v>
      </c>
      <c r="H14" s="44">
        <v>54.5</v>
      </c>
      <c r="I14" s="44">
        <v>32.7</v>
      </c>
      <c r="J14" s="44">
        <v>1.2</v>
      </c>
      <c r="K14" s="44">
        <v>0</v>
      </c>
      <c r="L14" s="17" t="s">
        <v>1008</v>
      </c>
      <c r="M14" s="206" t="s">
        <v>1019</v>
      </c>
    </row>
    <row r="15" spans="1:13" ht="15.75">
      <c r="A15" s="123"/>
      <c r="B15" s="18" t="s">
        <v>1007</v>
      </c>
      <c r="C15" s="45">
        <v>155</v>
      </c>
      <c r="D15" s="44">
        <v>8.82</v>
      </c>
      <c r="E15" s="44">
        <v>2.36</v>
      </c>
      <c r="F15" s="44">
        <v>44.63</v>
      </c>
      <c r="G15" s="45">
        <v>235</v>
      </c>
      <c r="H15" s="44">
        <v>14.9</v>
      </c>
      <c r="I15" s="44">
        <v>140</v>
      </c>
      <c r="J15" s="44">
        <v>4.8</v>
      </c>
      <c r="K15" s="44">
        <v>0</v>
      </c>
      <c r="L15" s="17" t="s">
        <v>1008</v>
      </c>
      <c r="M15" s="206" t="s">
        <v>1020</v>
      </c>
    </row>
    <row r="16" spans="1:13" ht="15.75">
      <c r="A16" s="123"/>
      <c r="B16" s="18" t="s">
        <v>1007</v>
      </c>
      <c r="C16" s="45">
        <v>205</v>
      </c>
      <c r="D16" s="44">
        <v>11.76</v>
      </c>
      <c r="E16" s="44">
        <v>3.14</v>
      </c>
      <c r="F16" s="44">
        <v>57.88</v>
      </c>
      <c r="G16" s="45">
        <v>307</v>
      </c>
      <c r="H16" s="44">
        <v>19.9</v>
      </c>
      <c r="I16" s="44">
        <v>186.7</v>
      </c>
      <c r="J16" s="44">
        <v>6.4</v>
      </c>
      <c r="K16" s="44">
        <v>0</v>
      </c>
      <c r="L16" s="17" t="s">
        <v>1008</v>
      </c>
      <c r="M16" s="206" t="s">
        <v>1020</v>
      </c>
    </row>
    <row r="17" spans="1:13" ht="15.75">
      <c r="A17" s="123"/>
      <c r="B17" s="18" t="s">
        <v>1010</v>
      </c>
      <c r="C17" s="45">
        <v>155</v>
      </c>
      <c r="D17" s="44">
        <v>6.76</v>
      </c>
      <c r="E17" s="44">
        <v>1.98</v>
      </c>
      <c r="F17" s="44">
        <v>2.16</v>
      </c>
      <c r="G17" s="45">
        <v>220</v>
      </c>
      <c r="H17" s="44">
        <v>16.7</v>
      </c>
      <c r="I17" s="44">
        <v>48.8</v>
      </c>
      <c r="J17" s="44">
        <v>1.6</v>
      </c>
      <c r="K17" s="44">
        <v>0</v>
      </c>
      <c r="L17" s="17" t="s">
        <v>1008</v>
      </c>
      <c r="M17" s="206" t="s">
        <v>1021</v>
      </c>
    </row>
    <row r="18" spans="1:13" ht="15.75">
      <c r="A18" s="123"/>
      <c r="B18" s="18" t="s">
        <v>1010</v>
      </c>
      <c r="C18" s="45">
        <v>205</v>
      </c>
      <c r="D18" s="44">
        <v>9.02</v>
      </c>
      <c r="E18" s="44">
        <v>2.64</v>
      </c>
      <c r="F18" s="44">
        <v>56.87</v>
      </c>
      <c r="G18" s="45">
        <v>287</v>
      </c>
      <c r="H18" s="44">
        <v>17.1</v>
      </c>
      <c r="I18" s="44">
        <v>39.4</v>
      </c>
      <c r="J18" s="44">
        <v>1.1</v>
      </c>
      <c r="K18" s="44">
        <v>0</v>
      </c>
      <c r="L18" s="17" t="s">
        <v>1008</v>
      </c>
      <c r="M18" s="206" t="s">
        <v>1021</v>
      </c>
    </row>
    <row r="19" spans="1:13" ht="15.75">
      <c r="A19" s="123"/>
      <c r="B19" s="18" t="s">
        <v>1012</v>
      </c>
      <c r="C19" s="45">
        <v>155</v>
      </c>
      <c r="D19" s="44">
        <v>6.47</v>
      </c>
      <c r="E19" s="44">
        <v>0.72</v>
      </c>
      <c r="F19" s="44">
        <v>44.87</v>
      </c>
      <c r="G19" s="45">
        <v>212</v>
      </c>
      <c r="H19" s="44">
        <v>24.4</v>
      </c>
      <c r="I19" s="44">
        <v>35.3</v>
      </c>
      <c r="J19" s="44">
        <v>2.8</v>
      </c>
      <c r="K19" s="44">
        <v>0</v>
      </c>
      <c r="L19" s="17" t="s">
        <v>1008</v>
      </c>
      <c r="M19" s="206" t="s">
        <v>1022</v>
      </c>
    </row>
    <row r="20" spans="1:13" ht="15.75">
      <c r="A20" s="123"/>
      <c r="B20" s="18" t="s">
        <v>1012</v>
      </c>
      <c r="C20" s="45">
        <v>205</v>
      </c>
      <c r="D20" s="44">
        <v>8.557096774193548</v>
      </c>
      <c r="E20" s="44">
        <v>0.9522580645161289</v>
      </c>
      <c r="F20" s="44">
        <v>59.344193548387096</v>
      </c>
      <c r="G20" s="45">
        <v>280.38709677419354</v>
      </c>
      <c r="H20" s="44">
        <v>17.1</v>
      </c>
      <c r="I20" s="44">
        <v>39.4</v>
      </c>
      <c r="J20" s="44">
        <v>1.1</v>
      </c>
      <c r="K20" s="44">
        <v>0</v>
      </c>
      <c r="L20" s="17" t="s">
        <v>1008</v>
      </c>
      <c r="M20" s="206" t="s">
        <v>1022</v>
      </c>
    </row>
    <row r="21" spans="1:13" ht="15.75">
      <c r="A21" s="123"/>
      <c r="B21" s="18" t="s">
        <v>1014</v>
      </c>
      <c r="C21" s="45">
        <v>155</v>
      </c>
      <c r="D21" s="44">
        <v>3.68</v>
      </c>
      <c r="E21" s="44">
        <v>0.54</v>
      </c>
      <c r="F21" s="44">
        <v>43.55</v>
      </c>
      <c r="G21" s="45">
        <v>194</v>
      </c>
      <c r="H21" s="44">
        <v>5.1</v>
      </c>
      <c r="I21" s="44">
        <v>26.3</v>
      </c>
      <c r="J21" s="44">
        <v>0.6</v>
      </c>
      <c r="K21" s="44">
        <v>0</v>
      </c>
      <c r="L21" s="17" t="s">
        <v>1008</v>
      </c>
      <c r="M21" s="206" t="s">
        <v>1023</v>
      </c>
    </row>
    <row r="22" spans="1:13" ht="15.75">
      <c r="A22" s="123"/>
      <c r="B22" s="18" t="s">
        <v>1014</v>
      </c>
      <c r="C22" s="45">
        <v>205</v>
      </c>
      <c r="D22" s="44">
        <v>4.9</v>
      </c>
      <c r="E22" s="44">
        <v>0.71</v>
      </c>
      <c r="F22" s="44">
        <v>56.39</v>
      </c>
      <c r="G22" s="45">
        <v>252</v>
      </c>
      <c r="H22" s="44">
        <v>6.8</v>
      </c>
      <c r="I22" s="44">
        <v>35.1</v>
      </c>
      <c r="J22" s="44">
        <v>0.7</v>
      </c>
      <c r="K22" s="44">
        <v>0</v>
      </c>
      <c r="L22" s="17" t="s">
        <v>1008</v>
      </c>
      <c r="M22" s="206" t="s">
        <v>1023</v>
      </c>
    </row>
    <row r="23" spans="1:13" ht="15.75">
      <c r="A23" s="123"/>
      <c r="B23" s="18" t="s">
        <v>1016</v>
      </c>
      <c r="C23" s="45">
        <v>155</v>
      </c>
      <c r="D23" s="44">
        <v>4.56</v>
      </c>
      <c r="E23" s="44">
        <v>0.55</v>
      </c>
      <c r="F23" s="44">
        <v>37.52</v>
      </c>
      <c r="G23" s="45">
        <v>173</v>
      </c>
      <c r="H23" s="44">
        <v>19.5</v>
      </c>
      <c r="I23" s="44">
        <v>19.6</v>
      </c>
      <c r="J23" s="44">
        <v>0.9</v>
      </c>
      <c r="K23" s="44">
        <v>0</v>
      </c>
      <c r="L23" s="17" t="s">
        <v>1008</v>
      </c>
      <c r="M23" s="206" t="s">
        <v>1024</v>
      </c>
    </row>
    <row r="24" spans="1:13" ht="15.75">
      <c r="A24" s="123"/>
      <c r="B24" s="18" t="s">
        <v>1016</v>
      </c>
      <c r="C24" s="45">
        <v>205</v>
      </c>
      <c r="D24" s="44">
        <v>6.07</v>
      </c>
      <c r="E24" s="44">
        <v>0.73</v>
      </c>
      <c r="F24" s="44">
        <v>48.36</v>
      </c>
      <c r="G24" s="45">
        <v>224</v>
      </c>
      <c r="H24" s="44">
        <v>26</v>
      </c>
      <c r="I24" s="44">
        <v>26.2</v>
      </c>
      <c r="J24" s="44">
        <v>1.2</v>
      </c>
      <c r="K24" s="44">
        <v>0</v>
      </c>
      <c r="L24" s="17" t="s">
        <v>1008</v>
      </c>
      <c r="M24" s="206" t="s">
        <v>1024</v>
      </c>
    </row>
    <row r="25" spans="1:13" ht="15.75">
      <c r="A25" s="123"/>
      <c r="B25" s="18" t="s">
        <v>1018</v>
      </c>
      <c r="C25" s="45">
        <v>155</v>
      </c>
      <c r="D25" s="44">
        <v>4.9</v>
      </c>
      <c r="E25" s="44">
        <v>0.65</v>
      </c>
      <c r="F25" s="44">
        <v>36.69</v>
      </c>
      <c r="G25" s="45">
        <v>172</v>
      </c>
      <c r="H25" s="44">
        <v>40.1</v>
      </c>
      <c r="I25" s="44">
        <v>24.5</v>
      </c>
      <c r="J25" s="44">
        <v>0.9</v>
      </c>
      <c r="K25" s="44">
        <v>0</v>
      </c>
      <c r="L25" s="17" t="s">
        <v>1008</v>
      </c>
      <c r="M25" s="206" t="s">
        <v>1025</v>
      </c>
    </row>
    <row r="26" spans="1:13" ht="15.75">
      <c r="A26" s="123"/>
      <c r="B26" s="18" t="s">
        <v>1018</v>
      </c>
      <c r="C26" s="45">
        <v>205</v>
      </c>
      <c r="D26" s="44">
        <v>6.53</v>
      </c>
      <c r="E26" s="44">
        <v>0.87</v>
      </c>
      <c r="F26" s="44">
        <v>47.25</v>
      </c>
      <c r="G26" s="45">
        <v>223</v>
      </c>
      <c r="H26" s="44">
        <v>53.4</v>
      </c>
      <c r="I26" s="44">
        <v>32.7</v>
      </c>
      <c r="J26" s="44">
        <v>1.2</v>
      </c>
      <c r="K26" s="44">
        <v>0</v>
      </c>
      <c r="L26" s="17" t="s">
        <v>1008</v>
      </c>
      <c r="M26" s="206" t="s">
        <v>1025</v>
      </c>
    </row>
    <row r="27" spans="1:13" ht="15.75">
      <c r="A27" s="123"/>
      <c r="B27" s="18" t="s">
        <v>1007</v>
      </c>
      <c r="C27" s="12">
        <v>160</v>
      </c>
      <c r="D27" s="44">
        <v>8.86</v>
      </c>
      <c r="E27" s="44">
        <v>5.98</v>
      </c>
      <c r="F27" s="44">
        <v>44.7</v>
      </c>
      <c r="G27" s="45">
        <v>268</v>
      </c>
      <c r="H27" s="44">
        <v>16</v>
      </c>
      <c r="I27" s="44">
        <v>140</v>
      </c>
      <c r="J27" s="44">
        <v>4.8</v>
      </c>
      <c r="K27" s="44">
        <v>0</v>
      </c>
      <c r="L27" s="17" t="s">
        <v>1008</v>
      </c>
      <c r="M27" s="206" t="s">
        <v>1026</v>
      </c>
    </row>
    <row r="28" spans="1:13" ht="15.75">
      <c r="A28" s="123"/>
      <c r="B28" s="18" t="s">
        <v>1007</v>
      </c>
      <c r="C28" s="12">
        <v>210</v>
      </c>
      <c r="D28" s="44">
        <v>11.79</v>
      </c>
      <c r="E28" s="44">
        <v>6.77</v>
      </c>
      <c r="F28" s="44">
        <v>57.95</v>
      </c>
      <c r="G28" s="45">
        <v>340</v>
      </c>
      <c r="H28" s="44">
        <v>21.1</v>
      </c>
      <c r="I28" s="44">
        <v>186.7</v>
      </c>
      <c r="J28" s="44">
        <v>6.4</v>
      </c>
      <c r="K28" s="44">
        <v>0</v>
      </c>
      <c r="L28" s="17" t="s">
        <v>1008</v>
      </c>
      <c r="M28" s="206" t="s">
        <v>1026</v>
      </c>
    </row>
    <row r="29" spans="1:13" ht="15.75">
      <c r="A29" s="123"/>
      <c r="B29" s="18" t="s">
        <v>1010</v>
      </c>
      <c r="C29" s="12">
        <v>160</v>
      </c>
      <c r="D29" s="44">
        <v>6.8</v>
      </c>
      <c r="E29" s="44">
        <v>5.61</v>
      </c>
      <c r="F29" s="44">
        <v>43.94</v>
      </c>
      <c r="G29" s="45">
        <v>253</v>
      </c>
      <c r="H29" s="44">
        <v>17.9</v>
      </c>
      <c r="I29" s="44">
        <v>48.8</v>
      </c>
      <c r="J29" s="44">
        <v>1.7</v>
      </c>
      <c r="K29" s="44">
        <v>0</v>
      </c>
      <c r="L29" s="17" t="s">
        <v>1008</v>
      </c>
      <c r="M29" s="206" t="s">
        <v>1027</v>
      </c>
    </row>
    <row r="30" spans="1:13" ht="15.75">
      <c r="A30" s="123"/>
      <c r="B30" s="18" t="s">
        <v>1010</v>
      </c>
      <c r="C30" s="12">
        <v>210</v>
      </c>
      <c r="D30" s="44">
        <v>9.06</v>
      </c>
      <c r="E30" s="44">
        <v>6.27</v>
      </c>
      <c r="F30" s="44">
        <v>56.93</v>
      </c>
      <c r="G30" s="45">
        <v>320</v>
      </c>
      <c r="H30" s="44">
        <v>23.6</v>
      </c>
      <c r="I30" s="44">
        <v>65.1</v>
      </c>
      <c r="J30" s="44">
        <v>2.2</v>
      </c>
      <c r="K30" s="44">
        <v>0</v>
      </c>
      <c r="L30" s="17" t="s">
        <v>1008</v>
      </c>
      <c r="M30" s="206" t="s">
        <v>1027</v>
      </c>
    </row>
    <row r="31" spans="1:13" ht="15.75">
      <c r="A31" s="123"/>
      <c r="B31" s="18" t="s">
        <v>1012</v>
      </c>
      <c r="C31" s="12">
        <v>160</v>
      </c>
      <c r="D31" s="44">
        <v>6.51</v>
      </c>
      <c r="E31" s="44">
        <v>4.35</v>
      </c>
      <c r="F31" s="44">
        <v>44.94</v>
      </c>
      <c r="G31" s="45">
        <v>245</v>
      </c>
      <c r="H31" s="44">
        <v>25.6</v>
      </c>
      <c r="I31" s="44">
        <v>35.3</v>
      </c>
      <c r="J31" s="44">
        <v>2.9</v>
      </c>
      <c r="K31" s="44">
        <v>0</v>
      </c>
      <c r="L31" s="17" t="s">
        <v>1008</v>
      </c>
      <c r="M31" s="206" t="s">
        <v>1028</v>
      </c>
    </row>
    <row r="32" spans="1:13" ht="15.75">
      <c r="A32" s="123"/>
      <c r="B32" s="18" t="s">
        <v>1012</v>
      </c>
      <c r="C32" s="12">
        <v>210</v>
      </c>
      <c r="D32" s="44">
        <v>8.544375</v>
      </c>
      <c r="E32" s="44">
        <v>5.709375</v>
      </c>
      <c r="F32" s="44">
        <v>58.98375</v>
      </c>
      <c r="G32" s="45">
        <v>321.5625</v>
      </c>
      <c r="H32" s="44">
        <v>25.6</v>
      </c>
      <c r="I32" s="44">
        <v>35.3</v>
      </c>
      <c r="J32" s="44">
        <v>2.8</v>
      </c>
      <c r="K32" s="44">
        <v>0</v>
      </c>
      <c r="L32" s="17" t="s">
        <v>1008</v>
      </c>
      <c r="M32" s="206" t="s">
        <v>1028</v>
      </c>
    </row>
    <row r="33" spans="1:13" ht="15.75">
      <c r="A33" s="123"/>
      <c r="B33" s="18" t="s">
        <v>1014</v>
      </c>
      <c r="C33" s="12">
        <v>160</v>
      </c>
      <c r="D33" s="44">
        <v>3.72</v>
      </c>
      <c r="E33" s="44">
        <v>4.16</v>
      </c>
      <c r="F33" s="44">
        <v>43.61</v>
      </c>
      <c r="G33" s="45">
        <v>227</v>
      </c>
      <c r="H33" s="44">
        <v>62</v>
      </c>
      <c r="I33" s="44">
        <v>26.3</v>
      </c>
      <c r="J33" s="44">
        <v>0.6</v>
      </c>
      <c r="K33" s="44">
        <v>0</v>
      </c>
      <c r="L33" s="17" t="s">
        <v>1008</v>
      </c>
      <c r="M33" s="206" t="s">
        <v>1029</v>
      </c>
    </row>
    <row r="34" spans="1:13" ht="15.75">
      <c r="A34" s="123"/>
      <c r="B34" s="18" t="s">
        <v>1014</v>
      </c>
      <c r="C34" s="12">
        <v>210</v>
      </c>
      <c r="D34" s="44">
        <v>4.94</v>
      </c>
      <c r="E34" s="44">
        <v>4.34</v>
      </c>
      <c r="F34" s="44">
        <v>56.45</v>
      </c>
      <c r="G34" s="45">
        <v>285</v>
      </c>
      <c r="H34" s="44">
        <v>78</v>
      </c>
      <c r="I34" s="44">
        <v>35.1</v>
      </c>
      <c r="J34" s="44">
        <v>0.8</v>
      </c>
      <c r="K34" s="44">
        <v>0</v>
      </c>
      <c r="L34" s="17" t="s">
        <v>1008</v>
      </c>
      <c r="M34" s="206" t="s">
        <v>1029</v>
      </c>
    </row>
    <row r="35" spans="1:13" ht="15.75">
      <c r="A35" s="123"/>
      <c r="B35" s="18" t="s">
        <v>1016</v>
      </c>
      <c r="C35" s="12">
        <v>160</v>
      </c>
      <c r="D35" s="44">
        <v>4.6</v>
      </c>
      <c r="E35" s="44">
        <v>4.18</v>
      </c>
      <c r="F35" s="44">
        <v>37.59</v>
      </c>
      <c r="G35" s="45">
        <v>206</v>
      </c>
      <c r="H35" s="44">
        <v>20.7</v>
      </c>
      <c r="I35" s="44">
        <v>19.6</v>
      </c>
      <c r="J35" s="44">
        <v>0.9</v>
      </c>
      <c r="K35" s="44">
        <v>0</v>
      </c>
      <c r="L35" s="17" t="s">
        <v>1008</v>
      </c>
      <c r="M35" s="206" t="s">
        <v>1030</v>
      </c>
    </row>
    <row r="36" spans="1:13" ht="15.75">
      <c r="A36" s="123"/>
      <c r="B36" s="18" t="s">
        <v>1016</v>
      </c>
      <c r="C36" s="12">
        <v>210</v>
      </c>
      <c r="D36" s="44">
        <v>6.11</v>
      </c>
      <c r="E36" s="44">
        <v>4.36</v>
      </c>
      <c r="F36" s="44">
        <v>48.42</v>
      </c>
      <c r="G36" s="45">
        <v>257</v>
      </c>
      <c r="H36" s="44">
        <v>27.2</v>
      </c>
      <c r="I36" s="44">
        <v>26.2</v>
      </c>
      <c r="J36" s="44">
        <v>1.2</v>
      </c>
      <c r="K36" s="44">
        <v>0</v>
      </c>
      <c r="L36" s="17" t="s">
        <v>1008</v>
      </c>
      <c r="M36" s="206" t="s">
        <v>1030</v>
      </c>
    </row>
    <row r="37" spans="1:13" ht="15.75">
      <c r="A37" s="123"/>
      <c r="B37" s="18" t="s">
        <v>1018</v>
      </c>
      <c r="C37" s="12">
        <v>160</v>
      </c>
      <c r="D37" s="44">
        <v>4.94</v>
      </c>
      <c r="E37" s="44">
        <v>4.28</v>
      </c>
      <c r="F37" s="44">
        <v>36.75</v>
      </c>
      <c r="G37" s="45">
        <v>205</v>
      </c>
      <c r="H37" s="44">
        <v>41.2</v>
      </c>
      <c r="I37" s="44">
        <v>24.5</v>
      </c>
      <c r="J37" s="44">
        <v>0.9</v>
      </c>
      <c r="K37" s="44">
        <v>0</v>
      </c>
      <c r="L37" s="17" t="s">
        <v>1008</v>
      </c>
      <c r="M37" s="206" t="s">
        <v>1031</v>
      </c>
    </row>
    <row r="38" spans="1:13" ht="15.75">
      <c r="A38" s="123"/>
      <c r="B38" s="18" t="s">
        <v>1018</v>
      </c>
      <c r="C38" s="12">
        <v>210</v>
      </c>
      <c r="D38" s="44">
        <v>6.57</v>
      </c>
      <c r="E38" s="44">
        <v>4.49</v>
      </c>
      <c r="F38" s="44">
        <v>47.31</v>
      </c>
      <c r="G38" s="45">
        <v>256</v>
      </c>
      <c r="H38" s="44">
        <v>54.6</v>
      </c>
      <c r="I38" s="44">
        <v>32.7</v>
      </c>
      <c r="J38" s="44">
        <v>1.2</v>
      </c>
      <c r="K38" s="44">
        <v>0</v>
      </c>
      <c r="L38" s="17" t="s">
        <v>1008</v>
      </c>
      <c r="M38" s="206" t="s">
        <v>1031</v>
      </c>
    </row>
    <row r="39" spans="1:13" ht="15.75">
      <c r="A39" s="105" t="s">
        <v>1032</v>
      </c>
      <c r="B39" s="18" t="s">
        <v>1033</v>
      </c>
      <c r="C39" s="12">
        <v>155</v>
      </c>
      <c r="D39" s="44">
        <v>7.9</v>
      </c>
      <c r="E39" s="44">
        <v>5.16</v>
      </c>
      <c r="F39" s="44">
        <v>35.39</v>
      </c>
      <c r="G39" s="45">
        <v>220</v>
      </c>
      <c r="H39" s="44">
        <v>19.8</v>
      </c>
      <c r="I39" s="44">
        <v>128.1</v>
      </c>
      <c r="J39" s="44">
        <v>4.2</v>
      </c>
      <c r="K39" s="44">
        <v>4.2</v>
      </c>
      <c r="L39" s="17" t="s">
        <v>1034</v>
      </c>
      <c r="M39" s="206" t="s">
        <v>1009</v>
      </c>
    </row>
    <row r="40" spans="1:13" ht="15.75">
      <c r="A40" s="105"/>
      <c r="B40" s="18" t="s">
        <v>1033</v>
      </c>
      <c r="C40" s="12">
        <v>205</v>
      </c>
      <c r="D40" s="44">
        <v>10.97</v>
      </c>
      <c r="E40" s="44">
        <v>5.9</v>
      </c>
      <c r="F40" s="44">
        <v>49.13</v>
      </c>
      <c r="G40" s="45">
        <v>293</v>
      </c>
      <c r="H40" s="44">
        <v>26.3</v>
      </c>
      <c r="I40" s="44">
        <v>177.4</v>
      </c>
      <c r="J40" s="44">
        <v>5.8</v>
      </c>
      <c r="K40" s="44">
        <v>0.8</v>
      </c>
      <c r="L40" s="17" t="s">
        <v>1034</v>
      </c>
      <c r="M40" s="206" t="s">
        <v>1009</v>
      </c>
    </row>
    <row r="41" spans="1:13" ht="15.75">
      <c r="A41" s="105"/>
      <c r="B41" s="18" t="s">
        <v>1035</v>
      </c>
      <c r="C41" s="45">
        <v>155</v>
      </c>
      <c r="D41" s="44">
        <v>6.18</v>
      </c>
      <c r="E41" s="44">
        <v>4.88</v>
      </c>
      <c r="F41" s="44">
        <v>35</v>
      </c>
      <c r="G41" s="45">
        <v>209</v>
      </c>
      <c r="H41" s="44">
        <v>21.6</v>
      </c>
      <c r="I41" s="44">
        <v>50.1</v>
      </c>
      <c r="J41" s="44">
        <v>1.5</v>
      </c>
      <c r="K41" s="44">
        <v>0.6</v>
      </c>
      <c r="L41" s="17" t="s">
        <v>1034</v>
      </c>
      <c r="M41" s="206" t="s">
        <v>1011</v>
      </c>
    </row>
    <row r="42" spans="1:13" ht="15.75">
      <c r="A42" s="105"/>
      <c r="B42" s="18" t="s">
        <v>1035</v>
      </c>
      <c r="C42" s="45">
        <v>205</v>
      </c>
      <c r="D42" s="44">
        <v>8.5</v>
      </c>
      <c r="E42" s="44">
        <v>5.49</v>
      </c>
      <c r="F42" s="44">
        <v>48.21</v>
      </c>
      <c r="G42" s="45">
        <v>276</v>
      </c>
      <c r="H42" s="44">
        <v>28.6</v>
      </c>
      <c r="I42" s="44">
        <v>68</v>
      </c>
      <c r="J42" s="44">
        <v>2.1</v>
      </c>
      <c r="K42" s="44">
        <v>0.8</v>
      </c>
      <c r="L42" s="17" t="s">
        <v>1034</v>
      </c>
      <c r="M42" s="206" t="s">
        <v>1011</v>
      </c>
    </row>
    <row r="43" spans="1:13" ht="15.75">
      <c r="A43" s="105"/>
      <c r="B43" s="18" t="s">
        <v>1035</v>
      </c>
      <c r="C43" s="45">
        <v>155</v>
      </c>
      <c r="D43" s="44">
        <v>5.93</v>
      </c>
      <c r="E43" s="44">
        <v>3.89</v>
      </c>
      <c r="F43" s="44">
        <v>35.86</v>
      </c>
      <c r="G43" s="45">
        <v>202</v>
      </c>
      <c r="H43" s="44">
        <v>28.2</v>
      </c>
      <c r="I43" s="44">
        <v>38.3</v>
      </c>
      <c r="J43" s="44">
        <v>2.6</v>
      </c>
      <c r="K43" s="44">
        <v>0.6</v>
      </c>
      <c r="L43" s="17" t="s">
        <v>1034</v>
      </c>
      <c r="M43" s="206" t="s">
        <v>1013</v>
      </c>
    </row>
    <row r="44" spans="1:13" ht="15.75">
      <c r="A44" s="105"/>
      <c r="B44" s="18" t="s">
        <v>1035</v>
      </c>
      <c r="C44" s="45">
        <v>205</v>
      </c>
      <c r="D44" s="44">
        <v>6.85</v>
      </c>
      <c r="E44" s="44">
        <v>3.98</v>
      </c>
      <c r="F44" s="44">
        <v>41.48</v>
      </c>
      <c r="G44" s="45">
        <v>229</v>
      </c>
      <c r="H44" s="44">
        <v>33</v>
      </c>
      <c r="I44" s="44">
        <v>44.7</v>
      </c>
      <c r="J44" s="44">
        <v>3</v>
      </c>
      <c r="K44" s="44">
        <v>0.8</v>
      </c>
      <c r="L44" s="17" t="s">
        <v>1034</v>
      </c>
      <c r="M44" s="206" t="s">
        <v>1013</v>
      </c>
    </row>
    <row r="45" spans="1:13" ht="15.75">
      <c r="A45" s="105"/>
      <c r="B45" s="18" t="s">
        <v>1036</v>
      </c>
      <c r="C45" s="45">
        <v>155</v>
      </c>
      <c r="D45" s="44">
        <v>3.5</v>
      </c>
      <c r="E45" s="44">
        <v>0.44</v>
      </c>
      <c r="F45" s="44">
        <v>34.69</v>
      </c>
      <c r="G45" s="45">
        <v>186</v>
      </c>
      <c r="H45" s="44">
        <v>11.4</v>
      </c>
      <c r="I45" s="44">
        <v>30.5</v>
      </c>
      <c r="J45" s="44">
        <v>0.6</v>
      </c>
      <c r="K45" s="44">
        <v>0.6</v>
      </c>
      <c r="L45" s="17" t="s">
        <v>1034</v>
      </c>
      <c r="M45" s="206" t="s">
        <v>1015</v>
      </c>
    </row>
    <row r="46" spans="1:13" ht="15.75">
      <c r="A46" s="105"/>
      <c r="B46" s="18" t="s">
        <v>1036</v>
      </c>
      <c r="C46" s="45">
        <v>205</v>
      </c>
      <c r="D46" s="44">
        <v>4.8</v>
      </c>
      <c r="E46" s="44">
        <v>3.91</v>
      </c>
      <c r="F46" s="44">
        <v>47.81</v>
      </c>
      <c r="G46" s="45">
        <v>246</v>
      </c>
      <c r="H46" s="44">
        <v>14.6</v>
      </c>
      <c r="I46" s="44">
        <v>40.9</v>
      </c>
      <c r="J46" s="44">
        <v>0.8</v>
      </c>
      <c r="K46" s="44">
        <v>0.8</v>
      </c>
      <c r="L46" s="17" t="s">
        <v>1034</v>
      </c>
      <c r="M46" s="206" t="s">
        <v>1015</v>
      </c>
    </row>
    <row r="47" spans="1:13" ht="15.75">
      <c r="A47" s="105"/>
      <c r="B47" s="18" t="s">
        <v>1035</v>
      </c>
      <c r="C47" s="45">
        <v>155</v>
      </c>
      <c r="D47" s="44">
        <v>4.27</v>
      </c>
      <c r="E47" s="44">
        <v>3.75</v>
      </c>
      <c r="F47" s="44">
        <v>29.53</v>
      </c>
      <c r="G47" s="45">
        <v>169</v>
      </c>
      <c r="H47" s="44">
        <v>23.9</v>
      </c>
      <c r="I47" s="44">
        <v>24.7</v>
      </c>
      <c r="J47" s="44">
        <v>0.9</v>
      </c>
      <c r="K47" s="44">
        <v>0.6</v>
      </c>
      <c r="L47" s="17" t="s">
        <v>1034</v>
      </c>
      <c r="M47" s="206" t="s">
        <v>1017</v>
      </c>
    </row>
    <row r="48" spans="1:13" ht="15.75">
      <c r="A48" s="105"/>
      <c r="B48" s="18" t="s">
        <v>1035</v>
      </c>
      <c r="C48" s="45">
        <v>205</v>
      </c>
      <c r="D48" s="44">
        <v>5.85</v>
      </c>
      <c r="E48" s="44">
        <v>3.93</v>
      </c>
      <c r="F48" s="44">
        <v>40.67</v>
      </c>
      <c r="G48" s="45">
        <v>221</v>
      </c>
      <c r="H48" s="44">
        <v>31.9</v>
      </c>
      <c r="I48" s="44">
        <v>32.9</v>
      </c>
      <c r="J48" s="44">
        <v>1.3</v>
      </c>
      <c r="K48" s="44">
        <v>0.8</v>
      </c>
      <c r="L48" s="17" t="s">
        <v>1034</v>
      </c>
      <c r="M48" s="206" t="s">
        <v>1017</v>
      </c>
    </row>
    <row r="49" spans="1:13" ht="15.75">
      <c r="A49" s="105"/>
      <c r="B49" s="18" t="s">
        <v>1035</v>
      </c>
      <c r="C49" s="45">
        <v>155</v>
      </c>
      <c r="D49" s="44">
        <v>4.56</v>
      </c>
      <c r="E49" s="44">
        <v>3.83</v>
      </c>
      <c r="F49" s="44">
        <v>28.82</v>
      </c>
      <c r="G49" s="45">
        <v>168</v>
      </c>
      <c r="H49" s="44">
        <v>41.7</v>
      </c>
      <c r="I49" s="44">
        <v>29</v>
      </c>
      <c r="J49" s="44">
        <v>0.9</v>
      </c>
      <c r="K49" s="44">
        <v>0.6</v>
      </c>
      <c r="L49" s="17" t="s">
        <v>1034</v>
      </c>
      <c r="M49" s="206" t="s">
        <v>1019</v>
      </c>
    </row>
    <row r="50" spans="1:13" ht="15.75">
      <c r="A50" s="105"/>
      <c r="B50" s="18" t="s">
        <v>1035</v>
      </c>
      <c r="C50" s="45">
        <v>205</v>
      </c>
      <c r="D50" s="44">
        <v>6.27</v>
      </c>
      <c r="E50" s="44">
        <v>4.04</v>
      </c>
      <c r="F50" s="44">
        <v>39.68</v>
      </c>
      <c r="G50" s="45">
        <v>220</v>
      </c>
      <c r="H50" s="44">
        <v>56.6</v>
      </c>
      <c r="I50" s="44">
        <v>38.8</v>
      </c>
      <c r="J50" s="44">
        <v>1.3</v>
      </c>
      <c r="K50" s="44">
        <v>0.8</v>
      </c>
      <c r="L50" s="17" t="s">
        <v>1034</v>
      </c>
      <c r="M50" s="206" t="s">
        <v>1019</v>
      </c>
    </row>
    <row r="51" spans="1:13" ht="15.75">
      <c r="A51" s="105" t="s">
        <v>1037</v>
      </c>
      <c r="B51" s="18" t="s">
        <v>1038</v>
      </c>
      <c r="C51" s="19" t="s">
        <v>1039</v>
      </c>
      <c r="D51" s="8">
        <v>5.57</v>
      </c>
      <c r="E51" s="8">
        <v>9.43</v>
      </c>
      <c r="F51" s="8">
        <v>43.19</v>
      </c>
      <c r="G51" s="9">
        <v>280</v>
      </c>
      <c r="H51" s="8">
        <v>35.2</v>
      </c>
      <c r="I51" s="8">
        <v>50.3</v>
      </c>
      <c r="J51" s="8">
        <v>2.1</v>
      </c>
      <c r="K51" s="8">
        <v>1.3</v>
      </c>
      <c r="L51" s="17" t="s">
        <v>1040</v>
      </c>
      <c r="M51" s="207"/>
    </row>
    <row r="52" spans="1:13" ht="15.75">
      <c r="A52" s="105"/>
      <c r="B52" s="18" t="s">
        <v>1038</v>
      </c>
      <c r="C52" s="19" t="s">
        <v>1041</v>
      </c>
      <c r="D52" s="8">
        <v>7.43</v>
      </c>
      <c r="E52" s="8">
        <v>11.92</v>
      </c>
      <c r="F52" s="8">
        <v>57.47</v>
      </c>
      <c r="G52" s="9">
        <v>367</v>
      </c>
      <c r="H52" s="8">
        <v>47</v>
      </c>
      <c r="I52" s="8">
        <v>67.6</v>
      </c>
      <c r="J52" s="8">
        <v>2.9</v>
      </c>
      <c r="K52" s="8">
        <v>1.7</v>
      </c>
      <c r="L52" s="17" t="s">
        <v>1040</v>
      </c>
      <c r="M52" s="207"/>
    </row>
    <row r="53" spans="1:13" ht="15.75">
      <c r="A53" s="105"/>
      <c r="B53" s="18" t="s">
        <v>2085</v>
      </c>
      <c r="C53" s="19">
        <v>135</v>
      </c>
      <c r="D53" s="8">
        <v>4.1</v>
      </c>
      <c r="E53" s="8">
        <v>4.2</v>
      </c>
      <c r="F53" s="8">
        <v>18.2</v>
      </c>
      <c r="G53" s="9">
        <v>127</v>
      </c>
      <c r="H53" s="8">
        <v>8</v>
      </c>
      <c r="I53" s="8">
        <v>64</v>
      </c>
      <c r="J53" s="8">
        <v>2.2</v>
      </c>
      <c r="K53" s="8">
        <v>0</v>
      </c>
      <c r="L53" s="17" t="s">
        <v>89</v>
      </c>
      <c r="M53" s="206" t="s">
        <v>1009</v>
      </c>
    </row>
    <row r="54" spans="1:13" ht="15.75">
      <c r="A54" s="105" t="s">
        <v>1042</v>
      </c>
      <c r="B54" s="18" t="s">
        <v>2085</v>
      </c>
      <c r="C54" s="12">
        <v>155</v>
      </c>
      <c r="D54" s="44">
        <v>4.67</v>
      </c>
      <c r="E54" s="44">
        <v>4.86</v>
      </c>
      <c r="F54" s="44">
        <v>20.94</v>
      </c>
      <c r="G54" s="45">
        <v>146</v>
      </c>
      <c r="H54" s="44">
        <v>9.2</v>
      </c>
      <c r="I54" s="44">
        <v>73.5</v>
      </c>
      <c r="J54" s="44">
        <v>2.5</v>
      </c>
      <c r="K54" s="44">
        <v>0</v>
      </c>
      <c r="L54" s="17" t="s">
        <v>89</v>
      </c>
      <c r="M54" s="206" t="s">
        <v>1009</v>
      </c>
    </row>
    <row r="55" spans="1:13" ht="15.75">
      <c r="A55" s="105"/>
      <c r="B55" s="18" t="s">
        <v>2085</v>
      </c>
      <c r="C55" s="12">
        <v>185</v>
      </c>
      <c r="D55" s="44">
        <v>5.6</v>
      </c>
      <c r="E55" s="44">
        <v>4.8</v>
      </c>
      <c r="F55" s="44">
        <v>25.1</v>
      </c>
      <c r="G55" s="45">
        <v>166</v>
      </c>
      <c r="H55" s="44">
        <v>10.9</v>
      </c>
      <c r="I55" s="44">
        <v>88.3</v>
      </c>
      <c r="J55" s="44">
        <v>3</v>
      </c>
      <c r="K55" s="44">
        <v>0</v>
      </c>
      <c r="L55" s="17" t="s">
        <v>89</v>
      </c>
      <c r="M55" s="206" t="s">
        <v>1009</v>
      </c>
    </row>
    <row r="56" spans="1:13" ht="15.75">
      <c r="A56" s="105"/>
      <c r="B56" s="18" t="s">
        <v>2085</v>
      </c>
      <c r="C56" s="12">
        <v>205</v>
      </c>
      <c r="D56" s="44">
        <v>6.21</v>
      </c>
      <c r="E56" s="44">
        <v>5.28</v>
      </c>
      <c r="F56" s="44">
        <v>27.9</v>
      </c>
      <c r="G56" s="45">
        <v>184</v>
      </c>
      <c r="H56" s="44">
        <v>12.1</v>
      </c>
      <c r="I56" s="44">
        <v>98.1</v>
      </c>
      <c r="J56" s="44">
        <v>3.3</v>
      </c>
      <c r="K56" s="44">
        <v>0</v>
      </c>
      <c r="L56" s="17" t="s">
        <v>89</v>
      </c>
      <c r="M56" s="206" t="s">
        <v>1009</v>
      </c>
    </row>
    <row r="57" spans="1:13" ht="15.75">
      <c r="A57" s="105"/>
      <c r="B57" s="18" t="s">
        <v>1043</v>
      </c>
      <c r="C57" s="45">
        <v>155</v>
      </c>
      <c r="D57" s="44">
        <v>4.27</v>
      </c>
      <c r="E57" s="44">
        <v>4.86</v>
      </c>
      <c r="F57" s="44">
        <v>24.43</v>
      </c>
      <c r="G57" s="45">
        <v>159</v>
      </c>
      <c r="H57" s="44">
        <v>11.8</v>
      </c>
      <c r="I57" s="44">
        <v>30.5</v>
      </c>
      <c r="J57" s="44">
        <v>1</v>
      </c>
      <c r="K57" s="44">
        <v>0</v>
      </c>
      <c r="L57" s="17" t="s">
        <v>89</v>
      </c>
      <c r="M57" s="206" t="s">
        <v>1011</v>
      </c>
    </row>
    <row r="58" spans="1:13" ht="15.75">
      <c r="A58" s="105"/>
      <c r="B58" s="18" t="s">
        <v>1043</v>
      </c>
      <c r="C58" s="45">
        <v>205</v>
      </c>
      <c r="D58" s="44">
        <v>5.67</v>
      </c>
      <c r="E58" s="44">
        <v>5.28</v>
      </c>
      <c r="F58" s="44">
        <v>32.55</v>
      </c>
      <c r="G58" s="45">
        <v>200</v>
      </c>
      <c r="H58" s="44">
        <v>15.5</v>
      </c>
      <c r="I58" s="44">
        <v>40.7</v>
      </c>
      <c r="J58" s="44">
        <v>1.3</v>
      </c>
      <c r="K58" s="44">
        <v>0</v>
      </c>
      <c r="L58" s="17" t="s">
        <v>89</v>
      </c>
      <c r="M58" s="206" t="s">
        <v>1011</v>
      </c>
    </row>
    <row r="59" spans="1:13" ht="15.75">
      <c r="A59" s="105"/>
      <c r="B59" s="18" t="s">
        <v>1044</v>
      </c>
      <c r="C59" s="45">
        <v>155</v>
      </c>
      <c r="D59" s="44">
        <v>4.08</v>
      </c>
      <c r="E59" s="44">
        <v>4.08</v>
      </c>
      <c r="F59" s="44">
        <v>25.05</v>
      </c>
      <c r="G59" s="45">
        <v>153</v>
      </c>
      <c r="H59" s="44">
        <v>16.6</v>
      </c>
      <c r="I59" s="44">
        <v>22.1</v>
      </c>
      <c r="J59" s="44">
        <v>20</v>
      </c>
      <c r="K59" s="44">
        <v>0</v>
      </c>
      <c r="L59" s="17" t="s">
        <v>89</v>
      </c>
      <c r="M59" s="206" t="s">
        <v>1013</v>
      </c>
    </row>
    <row r="60" spans="1:13" ht="15.75">
      <c r="A60" s="105"/>
      <c r="B60" s="18" t="s">
        <v>1044</v>
      </c>
      <c r="C60" s="45">
        <v>205</v>
      </c>
      <c r="D60" s="44">
        <v>5.43</v>
      </c>
      <c r="E60" s="44">
        <v>4.23</v>
      </c>
      <c r="F60" s="44">
        <v>33.38</v>
      </c>
      <c r="G60" s="45">
        <v>193</v>
      </c>
      <c r="H60" s="44">
        <v>21.5</v>
      </c>
      <c r="I60" s="44">
        <v>29.4</v>
      </c>
      <c r="J60" s="44">
        <v>2.3</v>
      </c>
      <c r="K60" s="44">
        <v>0</v>
      </c>
      <c r="L60" s="17" t="s">
        <v>89</v>
      </c>
      <c r="M60" s="206" t="s">
        <v>1013</v>
      </c>
    </row>
    <row r="61" spans="1:13" ht="15.75">
      <c r="A61" s="105"/>
      <c r="B61" s="18" t="s">
        <v>1045</v>
      </c>
      <c r="C61" s="45">
        <v>155</v>
      </c>
      <c r="D61" s="44">
        <v>2.32</v>
      </c>
      <c r="E61" s="44">
        <v>3.96</v>
      </c>
      <c r="F61" s="44">
        <v>24.08</v>
      </c>
      <c r="G61" s="45">
        <v>141</v>
      </c>
      <c r="H61" s="44">
        <v>4.5</v>
      </c>
      <c r="I61" s="44">
        <v>16.4</v>
      </c>
      <c r="J61" s="44">
        <v>0.3</v>
      </c>
      <c r="K61" s="44">
        <v>0</v>
      </c>
      <c r="L61" s="17" t="s">
        <v>89</v>
      </c>
      <c r="M61" s="206" t="s">
        <v>1015</v>
      </c>
    </row>
    <row r="62" spans="1:13" ht="15.75">
      <c r="A62" s="105"/>
      <c r="B62" s="18" t="s">
        <v>1045</v>
      </c>
      <c r="C62" s="45">
        <v>205</v>
      </c>
      <c r="D62" s="44">
        <v>3.09</v>
      </c>
      <c r="E62" s="44">
        <v>4.07</v>
      </c>
      <c r="F62" s="44">
        <v>32.09</v>
      </c>
      <c r="G62" s="45">
        <v>177</v>
      </c>
      <c r="H62" s="44">
        <v>5.7</v>
      </c>
      <c r="I62" s="44">
        <v>21.8</v>
      </c>
      <c r="J62" s="44">
        <v>0.5</v>
      </c>
      <c r="K62" s="44">
        <v>0</v>
      </c>
      <c r="L62" s="17" t="s">
        <v>89</v>
      </c>
      <c r="M62" s="206" t="s">
        <v>1015</v>
      </c>
    </row>
    <row r="63" spans="1:13" ht="15.75">
      <c r="A63" s="105"/>
      <c r="B63" s="18" t="s">
        <v>1046</v>
      </c>
      <c r="C63" s="45">
        <v>155</v>
      </c>
      <c r="D63" s="44">
        <v>3.07</v>
      </c>
      <c r="E63" s="44">
        <v>3.99</v>
      </c>
      <c r="F63" s="44">
        <v>21.8</v>
      </c>
      <c r="G63" s="45">
        <v>135</v>
      </c>
      <c r="H63" s="44">
        <v>14.3</v>
      </c>
      <c r="I63" s="44">
        <v>13.1</v>
      </c>
      <c r="J63" s="44">
        <v>0.6</v>
      </c>
      <c r="K63" s="44">
        <v>0</v>
      </c>
      <c r="L63" s="17" t="s">
        <v>89</v>
      </c>
      <c r="M63" s="206" t="s">
        <v>1017</v>
      </c>
    </row>
    <row r="64" spans="1:13" ht="15.75">
      <c r="A64" s="105"/>
      <c r="B64" s="18" t="s">
        <v>1046</v>
      </c>
      <c r="C64" s="45">
        <v>205</v>
      </c>
      <c r="D64" s="44">
        <v>4.09</v>
      </c>
      <c r="E64" s="44">
        <v>4.11</v>
      </c>
      <c r="F64" s="44">
        <v>29.04</v>
      </c>
      <c r="G64" s="45">
        <v>170</v>
      </c>
      <c r="H64" s="44">
        <v>18.8</v>
      </c>
      <c r="I64" s="44">
        <v>17.5</v>
      </c>
      <c r="J64" s="44">
        <v>0.8</v>
      </c>
      <c r="K64" s="44">
        <v>0</v>
      </c>
      <c r="L64" s="17" t="s">
        <v>89</v>
      </c>
      <c r="M64" s="206" t="s">
        <v>1017</v>
      </c>
    </row>
    <row r="65" spans="1:13" ht="15.75">
      <c r="A65" s="105"/>
      <c r="B65" s="18" t="s">
        <v>1047</v>
      </c>
      <c r="C65" s="45">
        <v>155</v>
      </c>
      <c r="D65" s="44">
        <v>3.3</v>
      </c>
      <c r="E65" s="44">
        <v>4.06</v>
      </c>
      <c r="F65" s="44">
        <v>21.24</v>
      </c>
      <c r="G65" s="45">
        <v>135</v>
      </c>
      <c r="H65" s="44">
        <v>28</v>
      </c>
      <c r="I65" s="44">
        <v>16.4</v>
      </c>
      <c r="J65" s="44">
        <v>0.6</v>
      </c>
      <c r="K65" s="44">
        <v>0</v>
      </c>
      <c r="L65" s="17" t="s">
        <v>89</v>
      </c>
      <c r="M65" s="206" t="s">
        <v>1019</v>
      </c>
    </row>
    <row r="66" spans="1:13" ht="15.75">
      <c r="A66" s="105"/>
      <c r="B66" s="18" t="s">
        <v>1047</v>
      </c>
      <c r="C66" s="45">
        <v>205</v>
      </c>
      <c r="D66" s="44">
        <v>4.39</v>
      </c>
      <c r="E66" s="44">
        <v>4.2</v>
      </c>
      <c r="F66" s="44">
        <v>28.3</v>
      </c>
      <c r="G66" s="45">
        <v>169</v>
      </c>
      <c r="H66" s="44">
        <v>37.1</v>
      </c>
      <c r="I66" s="44">
        <v>21.8</v>
      </c>
      <c r="J66" s="44">
        <v>0.8</v>
      </c>
      <c r="K66" s="44">
        <v>0</v>
      </c>
      <c r="L66" s="17" t="s">
        <v>89</v>
      </c>
      <c r="M66" s="206" t="s">
        <v>1019</v>
      </c>
    </row>
    <row r="67" spans="1:13" ht="15.75">
      <c r="A67" s="105"/>
      <c r="B67" s="18" t="s">
        <v>1048</v>
      </c>
      <c r="C67" s="45">
        <v>155</v>
      </c>
      <c r="D67" s="44">
        <v>4.56</v>
      </c>
      <c r="E67" s="44">
        <v>5.91</v>
      </c>
      <c r="F67" s="44">
        <v>21.78</v>
      </c>
      <c r="G67" s="45">
        <v>159</v>
      </c>
      <c r="H67" s="44">
        <v>18.9</v>
      </c>
      <c r="I67" s="44">
        <v>42.1</v>
      </c>
      <c r="J67" s="44">
        <v>1.2</v>
      </c>
      <c r="K67" s="44">
        <v>0</v>
      </c>
      <c r="L67" s="17" t="s">
        <v>89</v>
      </c>
      <c r="M67" s="206" t="s">
        <v>1049</v>
      </c>
    </row>
    <row r="68" spans="1:13" ht="15.75">
      <c r="A68" s="105"/>
      <c r="B68" s="18" t="s">
        <v>1048</v>
      </c>
      <c r="C68" s="45">
        <v>205</v>
      </c>
      <c r="D68" s="44">
        <v>6.07</v>
      </c>
      <c r="E68" s="44">
        <v>6.68</v>
      </c>
      <c r="F68" s="44">
        <v>29.02</v>
      </c>
      <c r="G68" s="45">
        <v>200</v>
      </c>
      <c r="H68" s="44">
        <v>24.5</v>
      </c>
      <c r="I68" s="44">
        <v>56.2</v>
      </c>
      <c r="J68" s="44">
        <v>1.5</v>
      </c>
      <c r="K68" s="44">
        <v>0</v>
      </c>
      <c r="L68" s="17" t="s">
        <v>89</v>
      </c>
      <c r="M68" s="206" t="s">
        <v>1049</v>
      </c>
    </row>
    <row r="69" spans="1:13" ht="15.75">
      <c r="A69" s="105"/>
      <c r="B69" s="18" t="s">
        <v>1050</v>
      </c>
      <c r="C69" s="45">
        <v>155</v>
      </c>
      <c r="D69" s="44">
        <v>4.05</v>
      </c>
      <c r="E69" s="44">
        <v>5.69</v>
      </c>
      <c r="F69" s="44">
        <v>20.36</v>
      </c>
      <c r="G69" s="45">
        <v>149</v>
      </c>
      <c r="H69" s="44">
        <v>18.9</v>
      </c>
      <c r="I69" s="44">
        <v>42.1</v>
      </c>
      <c r="J69" s="44">
        <v>1.2</v>
      </c>
      <c r="K69" s="44">
        <v>0</v>
      </c>
      <c r="L69" s="17" t="s">
        <v>89</v>
      </c>
      <c r="M69" s="206" t="s">
        <v>1051</v>
      </c>
    </row>
    <row r="70" spans="1:13" ht="15.75">
      <c r="A70" s="105"/>
      <c r="B70" s="18" t="s">
        <v>1050</v>
      </c>
      <c r="C70" s="45">
        <v>205</v>
      </c>
      <c r="D70" s="44">
        <v>5.39</v>
      </c>
      <c r="E70" s="44">
        <v>6.38</v>
      </c>
      <c r="F70" s="44">
        <v>27.13</v>
      </c>
      <c r="G70" s="45">
        <v>187</v>
      </c>
      <c r="H70" s="44">
        <v>24.5</v>
      </c>
      <c r="I70" s="44">
        <v>56.2</v>
      </c>
      <c r="J70" s="44">
        <v>1.5</v>
      </c>
      <c r="K70" s="44">
        <v>0</v>
      </c>
      <c r="L70" s="17" t="s">
        <v>89</v>
      </c>
      <c r="M70" s="206" t="s">
        <v>1051</v>
      </c>
    </row>
    <row r="71" spans="1:13" ht="15.75">
      <c r="A71" s="105"/>
      <c r="B71" s="18" t="s">
        <v>1052</v>
      </c>
      <c r="C71" s="45">
        <v>155</v>
      </c>
      <c r="D71" s="44">
        <v>3.4</v>
      </c>
      <c r="E71" s="44">
        <v>3.96</v>
      </c>
      <c r="F71" s="44">
        <v>22.94</v>
      </c>
      <c r="G71" s="45">
        <v>141</v>
      </c>
      <c r="H71" s="44">
        <v>8.4</v>
      </c>
      <c r="I71" s="44">
        <v>5.9</v>
      </c>
      <c r="J71" s="44">
        <v>0.3</v>
      </c>
      <c r="K71" s="44">
        <v>0</v>
      </c>
      <c r="L71" s="17" t="s">
        <v>89</v>
      </c>
      <c r="M71" s="206" t="s">
        <v>1053</v>
      </c>
    </row>
    <row r="72" spans="1:13" ht="15.75">
      <c r="A72" s="105"/>
      <c r="B72" s="18" t="s">
        <v>1052</v>
      </c>
      <c r="C72" s="45">
        <v>205</v>
      </c>
      <c r="D72" s="44">
        <v>4.52</v>
      </c>
      <c r="E72" s="44">
        <v>4.07</v>
      </c>
      <c r="F72" s="44">
        <v>30.57</v>
      </c>
      <c r="G72" s="45">
        <v>177</v>
      </c>
      <c r="H72" s="44">
        <v>10.6</v>
      </c>
      <c r="I72" s="44">
        <v>7.9</v>
      </c>
      <c r="J72" s="44">
        <v>0.5</v>
      </c>
      <c r="K72" s="44">
        <v>0</v>
      </c>
      <c r="L72" s="17" t="s">
        <v>89</v>
      </c>
      <c r="M72" s="206" t="s">
        <v>1053</v>
      </c>
    </row>
    <row r="73" spans="1:13" ht="15.75">
      <c r="A73" s="105"/>
      <c r="B73" s="18" t="s">
        <v>1054</v>
      </c>
      <c r="C73" s="45">
        <v>155</v>
      </c>
      <c r="D73" s="44">
        <v>4.63</v>
      </c>
      <c r="E73" s="44">
        <v>1.24</v>
      </c>
      <c r="F73" s="44">
        <v>25.76</v>
      </c>
      <c r="G73" s="45">
        <v>133</v>
      </c>
      <c r="H73" s="44">
        <v>8.2</v>
      </c>
      <c r="I73" s="44">
        <v>73.5</v>
      </c>
      <c r="J73" s="44">
        <v>2.5</v>
      </c>
      <c r="K73" s="44">
        <v>0</v>
      </c>
      <c r="L73" s="17" t="s">
        <v>89</v>
      </c>
      <c r="M73" s="206" t="s">
        <v>1020</v>
      </c>
    </row>
    <row r="74" spans="1:13" ht="15.75">
      <c r="A74" s="105"/>
      <c r="B74" s="18" t="s">
        <v>1054</v>
      </c>
      <c r="C74" s="45">
        <v>205</v>
      </c>
      <c r="D74" s="44">
        <v>6.17</v>
      </c>
      <c r="E74" s="44">
        <v>1.65</v>
      </c>
      <c r="F74" s="44">
        <v>32.72</v>
      </c>
      <c r="G74" s="45">
        <v>170</v>
      </c>
      <c r="H74" s="44">
        <v>11</v>
      </c>
      <c r="I74" s="44">
        <v>98.1</v>
      </c>
      <c r="J74" s="44">
        <v>3.3</v>
      </c>
      <c r="K74" s="44">
        <v>0</v>
      </c>
      <c r="L74" s="17" t="s">
        <v>89</v>
      </c>
      <c r="M74" s="206" t="s">
        <v>1020</v>
      </c>
    </row>
    <row r="75" spans="1:13" ht="15.75">
      <c r="A75" s="105"/>
      <c r="B75" s="18" t="s">
        <v>139</v>
      </c>
      <c r="C75" s="45">
        <v>155</v>
      </c>
      <c r="D75" s="44">
        <v>4.23</v>
      </c>
      <c r="E75" s="44">
        <v>1.24</v>
      </c>
      <c r="F75" s="44">
        <v>29.26</v>
      </c>
      <c r="G75" s="45">
        <v>145</v>
      </c>
      <c r="H75" s="44">
        <v>10.8</v>
      </c>
      <c r="I75" s="44">
        <v>30.5</v>
      </c>
      <c r="J75" s="44">
        <v>1</v>
      </c>
      <c r="K75" s="44">
        <v>0</v>
      </c>
      <c r="L75" s="17" t="s">
        <v>89</v>
      </c>
      <c r="M75" s="206" t="s">
        <v>1021</v>
      </c>
    </row>
    <row r="76" spans="1:13" ht="15.75">
      <c r="A76" s="105"/>
      <c r="B76" s="18" t="s">
        <v>139</v>
      </c>
      <c r="C76" s="45">
        <v>205</v>
      </c>
      <c r="D76" s="44">
        <v>5.64</v>
      </c>
      <c r="E76" s="44">
        <v>1.65</v>
      </c>
      <c r="F76" s="44">
        <v>37.38</v>
      </c>
      <c r="G76" s="45">
        <v>187</v>
      </c>
      <c r="H76" s="44">
        <v>14.5</v>
      </c>
      <c r="I76" s="44">
        <v>40.7</v>
      </c>
      <c r="J76" s="44">
        <v>1.4</v>
      </c>
      <c r="K76" s="44">
        <v>0</v>
      </c>
      <c r="L76" s="17" t="s">
        <v>89</v>
      </c>
      <c r="M76" s="206" t="s">
        <v>1021</v>
      </c>
    </row>
    <row r="77" spans="1:13" ht="15.75">
      <c r="A77" s="105"/>
      <c r="B77" s="18" t="s">
        <v>748</v>
      </c>
      <c r="C77" s="45">
        <v>155</v>
      </c>
      <c r="D77" s="44">
        <v>4.04</v>
      </c>
      <c r="E77" s="44">
        <v>0.45</v>
      </c>
      <c r="F77" s="44">
        <v>29.88</v>
      </c>
      <c r="G77" s="45">
        <v>140</v>
      </c>
      <c r="H77" s="44">
        <v>15.6</v>
      </c>
      <c r="I77" s="44">
        <v>22.1</v>
      </c>
      <c r="J77" s="44">
        <v>1.8</v>
      </c>
      <c r="K77" s="44">
        <v>0</v>
      </c>
      <c r="L77" s="17" t="s">
        <v>89</v>
      </c>
      <c r="M77" s="206" t="s">
        <v>1022</v>
      </c>
    </row>
    <row r="78" spans="1:13" ht="15.75">
      <c r="A78" s="105"/>
      <c r="B78" s="18" t="s">
        <v>748</v>
      </c>
      <c r="C78" s="45">
        <v>205</v>
      </c>
      <c r="D78" s="44">
        <v>5.39</v>
      </c>
      <c r="E78" s="44">
        <v>0.6</v>
      </c>
      <c r="F78" s="44">
        <v>38.21</v>
      </c>
      <c r="G78" s="45">
        <v>180</v>
      </c>
      <c r="H78" s="44">
        <v>20.5</v>
      </c>
      <c r="I78" s="44">
        <v>29.4</v>
      </c>
      <c r="J78" s="44">
        <v>2.3</v>
      </c>
      <c r="K78" s="44">
        <v>0</v>
      </c>
      <c r="L78" s="17" t="s">
        <v>89</v>
      </c>
      <c r="M78" s="206" t="s">
        <v>1022</v>
      </c>
    </row>
    <row r="79" spans="1:13" ht="15.75">
      <c r="A79" s="105"/>
      <c r="B79" s="18" t="s">
        <v>749</v>
      </c>
      <c r="C79" s="45">
        <v>155</v>
      </c>
      <c r="D79" s="44">
        <v>2.28</v>
      </c>
      <c r="E79" s="44">
        <v>0.33</v>
      </c>
      <c r="F79" s="44">
        <v>28.91</v>
      </c>
      <c r="G79" s="45">
        <v>128</v>
      </c>
      <c r="H79" s="44">
        <v>3.5</v>
      </c>
      <c r="I79" s="44">
        <v>16.4</v>
      </c>
      <c r="J79" s="44">
        <v>0.4</v>
      </c>
      <c r="K79" s="44">
        <v>0</v>
      </c>
      <c r="L79" s="17" t="s">
        <v>89</v>
      </c>
      <c r="M79" s="206" t="s">
        <v>1023</v>
      </c>
    </row>
    <row r="80" spans="1:13" ht="15.75">
      <c r="A80" s="105"/>
      <c r="B80" s="18" t="s">
        <v>749</v>
      </c>
      <c r="C80" s="45">
        <v>205</v>
      </c>
      <c r="D80" s="44">
        <v>3.05</v>
      </c>
      <c r="E80" s="44">
        <v>0.44</v>
      </c>
      <c r="F80" s="44">
        <v>36.92</v>
      </c>
      <c r="G80" s="45">
        <v>164</v>
      </c>
      <c r="H80" s="44">
        <v>4.7</v>
      </c>
      <c r="I80" s="44">
        <v>21.8</v>
      </c>
      <c r="J80" s="44">
        <v>0.5</v>
      </c>
      <c r="K80" s="44">
        <v>0</v>
      </c>
      <c r="L80" s="17" t="s">
        <v>89</v>
      </c>
      <c r="M80" s="206" t="s">
        <v>1023</v>
      </c>
    </row>
    <row r="81" spans="1:13" ht="15.75">
      <c r="A81" s="105"/>
      <c r="B81" s="18" t="s">
        <v>1055</v>
      </c>
      <c r="C81" s="45">
        <v>155</v>
      </c>
      <c r="D81" s="44">
        <v>3.03</v>
      </c>
      <c r="E81" s="44">
        <v>0.37</v>
      </c>
      <c r="F81" s="44">
        <v>26.62</v>
      </c>
      <c r="G81" s="45">
        <v>122</v>
      </c>
      <c r="H81" s="44">
        <v>13.3</v>
      </c>
      <c r="I81" s="44">
        <v>13.1</v>
      </c>
      <c r="J81" s="44">
        <v>0.6</v>
      </c>
      <c r="K81" s="44">
        <v>0</v>
      </c>
      <c r="L81" s="17" t="s">
        <v>89</v>
      </c>
      <c r="M81" s="206" t="s">
        <v>1024</v>
      </c>
    </row>
    <row r="82" spans="1:13" ht="15.75">
      <c r="A82" s="105"/>
      <c r="B82" s="18" t="s">
        <v>1055</v>
      </c>
      <c r="C82" s="45">
        <v>205</v>
      </c>
      <c r="D82" s="44">
        <v>4.05</v>
      </c>
      <c r="E82" s="44">
        <v>0.49</v>
      </c>
      <c r="F82" s="44">
        <v>33.87</v>
      </c>
      <c r="G82" s="45">
        <v>156</v>
      </c>
      <c r="H82" s="44">
        <v>17.8</v>
      </c>
      <c r="I82" s="44">
        <v>17.5</v>
      </c>
      <c r="J82" s="44">
        <v>0.8</v>
      </c>
      <c r="K82" s="44">
        <v>0</v>
      </c>
      <c r="L82" s="17" t="s">
        <v>89</v>
      </c>
      <c r="M82" s="206" t="s">
        <v>1024</v>
      </c>
    </row>
    <row r="83" spans="1:13" ht="15.75">
      <c r="A83" s="105"/>
      <c r="B83" s="18" t="s">
        <v>1047</v>
      </c>
      <c r="C83" s="45">
        <v>155</v>
      </c>
      <c r="D83" s="44">
        <v>3.26</v>
      </c>
      <c r="E83" s="44">
        <v>0.43</v>
      </c>
      <c r="F83" s="44">
        <v>26.07</v>
      </c>
      <c r="G83" s="45">
        <v>121</v>
      </c>
      <c r="H83" s="44">
        <v>27</v>
      </c>
      <c r="I83" s="44">
        <v>16.4</v>
      </c>
      <c r="J83" s="44">
        <v>0.6</v>
      </c>
      <c r="K83" s="44">
        <v>0</v>
      </c>
      <c r="L83" s="17" t="s">
        <v>89</v>
      </c>
      <c r="M83" s="206" t="s">
        <v>1025</v>
      </c>
    </row>
    <row r="84" spans="1:13" ht="15.75">
      <c r="A84" s="105"/>
      <c r="B84" s="18" t="s">
        <v>1047</v>
      </c>
      <c r="C84" s="45">
        <v>205</v>
      </c>
      <c r="D84" s="44">
        <v>4.35</v>
      </c>
      <c r="E84" s="44">
        <v>0.58</v>
      </c>
      <c r="F84" s="44">
        <v>33.13</v>
      </c>
      <c r="G84" s="45">
        <v>155</v>
      </c>
      <c r="H84" s="44">
        <v>36</v>
      </c>
      <c r="I84" s="44">
        <v>21.8</v>
      </c>
      <c r="J84" s="44">
        <v>0.8</v>
      </c>
      <c r="K84" s="44">
        <v>0</v>
      </c>
      <c r="L84" s="17" t="s">
        <v>89</v>
      </c>
      <c r="M84" s="206" t="s">
        <v>1025</v>
      </c>
    </row>
    <row r="85" spans="1:13" ht="15.75">
      <c r="A85" s="105"/>
      <c r="B85" s="18" t="s">
        <v>1048</v>
      </c>
      <c r="C85" s="45">
        <v>155</v>
      </c>
      <c r="D85" s="44">
        <v>4.52</v>
      </c>
      <c r="E85" s="44">
        <v>2.29</v>
      </c>
      <c r="F85" s="44">
        <v>26.61</v>
      </c>
      <c r="G85" s="45">
        <v>145</v>
      </c>
      <c r="H85" s="44">
        <v>17.8</v>
      </c>
      <c r="I85" s="44">
        <v>42.1</v>
      </c>
      <c r="J85" s="44">
        <v>1.2</v>
      </c>
      <c r="K85" s="44">
        <v>0</v>
      </c>
      <c r="L85" s="17" t="s">
        <v>89</v>
      </c>
      <c r="M85" s="206" t="s">
        <v>1049</v>
      </c>
    </row>
    <row r="86" spans="1:13" ht="15.75">
      <c r="A86" s="105"/>
      <c r="B86" s="18" t="s">
        <v>1048</v>
      </c>
      <c r="C86" s="45">
        <v>205</v>
      </c>
      <c r="D86" s="44">
        <v>6.03</v>
      </c>
      <c r="E86" s="44">
        <v>3.05</v>
      </c>
      <c r="F86" s="44">
        <v>33.85</v>
      </c>
      <c r="G86" s="45">
        <v>187</v>
      </c>
      <c r="H86" s="44">
        <v>23.9</v>
      </c>
      <c r="I86" s="44">
        <v>56.2</v>
      </c>
      <c r="J86" s="44">
        <v>1.6</v>
      </c>
      <c r="K86" s="44">
        <v>0</v>
      </c>
      <c r="L86" s="17" t="s">
        <v>89</v>
      </c>
      <c r="M86" s="206" t="s">
        <v>1049</v>
      </c>
    </row>
    <row r="87" spans="1:13" ht="15.75">
      <c r="A87" s="105"/>
      <c r="B87" s="18" t="s">
        <v>1050</v>
      </c>
      <c r="C87" s="45">
        <v>155</v>
      </c>
      <c r="D87" s="44">
        <v>4.01</v>
      </c>
      <c r="E87" s="44">
        <v>2.06</v>
      </c>
      <c r="F87" s="44">
        <v>25.19</v>
      </c>
      <c r="G87" s="45">
        <v>135</v>
      </c>
      <c r="H87" s="44">
        <v>17.8</v>
      </c>
      <c r="I87" s="44">
        <v>42.1</v>
      </c>
      <c r="J87" s="44">
        <v>1.2</v>
      </c>
      <c r="K87" s="44">
        <v>0</v>
      </c>
      <c r="L87" s="17" t="s">
        <v>89</v>
      </c>
      <c r="M87" s="206" t="s">
        <v>1051</v>
      </c>
    </row>
    <row r="88" spans="1:13" ht="15.75">
      <c r="A88" s="105"/>
      <c r="B88" s="18" t="s">
        <v>1050</v>
      </c>
      <c r="C88" s="45">
        <v>205</v>
      </c>
      <c r="D88" s="44">
        <v>5.35</v>
      </c>
      <c r="E88" s="44">
        <v>2.75</v>
      </c>
      <c r="F88" s="44">
        <v>31.95</v>
      </c>
      <c r="G88" s="45">
        <v>174</v>
      </c>
      <c r="H88" s="44">
        <v>23.9</v>
      </c>
      <c r="I88" s="44">
        <v>56.2</v>
      </c>
      <c r="J88" s="44">
        <v>1.6</v>
      </c>
      <c r="K88" s="44">
        <v>0</v>
      </c>
      <c r="L88" s="17" t="s">
        <v>89</v>
      </c>
      <c r="M88" s="206" t="s">
        <v>1051</v>
      </c>
    </row>
    <row r="89" spans="1:13" ht="15.75">
      <c r="A89" s="105"/>
      <c r="B89" s="18" t="s">
        <v>1052</v>
      </c>
      <c r="C89" s="45">
        <v>155</v>
      </c>
      <c r="D89" s="44">
        <v>3.36</v>
      </c>
      <c r="E89" s="44">
        <v>0.33</v>
      </c>
      <c r="F89" s="44">
        <v>27.77</v>
      </c>
      <c r="G89" s="45">
        <v>128</v>
      </c>
      <c r="H89" s="44">
        <v>8.4</v>
      </c>
      <c r="I89" s="44">
        <v>5.9</v>
      </c>
      <c r="J89" s="44">
        <v>0.3</v>
      </c>
      <c r="K89" s="44">
        <v>0</v>
      </c>
      <c r="L89" s="17" t="s">
        <v>89</v>
      </c>
      <c r="M89" s="206" t="s">
        <v>1053</v>
      </c>
    </row>
    <row r="90" spans="1:13" ht="15.75">
      <c r="A90" s="105"/>
      <c r="B90" s="18" t="s">
        <v>1052</v>
      </c>
      <c r="C90" s="45">
        <v>205</v>
      </c>
      <c r="D90" s="44">
        <v>4.48</v>
      </c>
      <c r="E90" s="44">
        <v>0.44</v>
      </c>
      <c r="F90" s="44">
        <v>35.59</v>
      </c>
      <c r="G90" s="45">
        <v>163</v>
      </c>
      <c r="H90" s="44">
        <v>10.6</v>
      </c>
      <c r="I90" s="44">
        <v>7.9</v>
      </c>
      <c r="J90" s="44">
        <v>0.5</v>
      </c>
      <c r="K90" s="44">
        <v>0</v>
      </c>
      <c r="L90" s="17" t="s">
        <v>89</v>
      </c>
      <c r="M90" s="206" t="s">
        <v>1053</v>
      </c>
    </row>
    <row r="91" spans="1:13" ht="15.75">
      <c r="A91" s="105"/>
      <c r="B91" s="18" t="s">
        <v>2079</v>
      </c>
      <c r="C91" s="12">
        <v>150</v>
      </c>
      <c r="D91" s="44">
        <v>4.67</v>
      </c>
      <c r="E91" s="44">
        <v>4.86</v>
      </c>
      <c r="F91" s="44">
        <v>25.83</v>
      </c>
      <c r="G91" s="45">
        <v>166</v>
      </c>
      <c r="H91" s="44">
        <v>9.4</v>
      </c>
      <c r="I91" s="44">
        <v>73.5</v>
      </c>
      <c r="J91" s="44">
        <v>2.5</v>
      </c>
      <c r="K91" s="44">
        <v>0</v>
      </c>
      <c r="L91" s="17" t="s">
        <v>89</v>
      </c>
      <c r="M91" s="206" t="s">
        <v>1026</v>
      </c>
    </row>
    <row r="92" spans="1:13" ht="15.75">
      <c r="A92" s="105"/>
      <c r="B92" s="18" t="s">
        <v>2079</v>
      </c>
      <c r="C92" s="12">
        <v>200</v>
      </c>
      <c r="D92" s="44">
        <v>6.21</v>
      </c>
      <c r="E92" s="44">
        <v>5.28</v>
      </c>
      <c r="F92" s="44">
        <v>32.79</v>
      </c>
      <c r="G92" s="45">
        <v>203</v>
      </c>
      <c r="H92" s="44">
        <v>12.2</v>
      </c>
      <c r="I92" s="44">
        <v>98.1</v>
      </c>
      <c r="J92" s="44">
        <v>3.3</v>
      </c>
      <c r="K92" s="44">
        <v>0</v>
      </c>
      <c r="L92" s="17" t="s">
        <v>89</v>
      </c>
      <c r="M92" s="206" t="s">
        <v>1026</v>
      </c>
    </row>
    <row r="93" spans="1:13" ht="15.75">
      <c r="A93" s="105"/>
      <c r="B93" s="18" t="s">
        <v>1056</v>
      </c>
      <c r="C93" s="12">
        <v>155</v>
      </c>
      <c r="D93" s="44">
        <v>4.27</v>
      </c>
      <c r="E93" s="44">
        <v>4.86</v>
      </c>
      <c r="F93" s="44">
        <v>29.32</v>
      </c>
      <c r="G93" s="45">
        <v>178</v>
      </c>
      <c r="H93" s="44">
        <v>12</v>
      </c>
      <c r="I93" s="44">
        <v>30.5</v>
      </c>
      <c r="J93" s="44">
        <v>1</v>
      </c>
      <c r="K93" s="44">
        <v>0</v>
      </c>
      <c r="L93" s="17" t="s">
        <v>89</v>
      </c>
      <c r="M93" s="206" t="s">
        <v>1027</v>
      </c>
    </row>
    <row r="94" spans="1:13" ht="15.75">
      <c r="A94" s="105"/>
      <c r="B94" s="18" t="s">
        <v>1056</v>
      </c>
      <c r="C94" s="12">
        <v>205</v>
      </c>
      <c r="D94" s="44">
        <v>5.67</v>
      </c>
      <c r="E94" s="44">
        <v>5.28</v>
      </c>
      <c r="F94" s="44">
        <v>37.44</v>
      </c>
      <c r="G94" s="45">
        <v>220</v>
      </c>
      <c r="H94" s="44">
        <v>15.6</v>
      </c>
      <c r="I94" s="44">
        <v>40.7</v>
      </c>
      <c r="J94" s="44">
        <v>1.4</v>
      </c>
      <c r="K94" s="44">
        <v>0</v>
      </c>
      <c r="L94" s="17" t="s">
        <v>89</v>
      </c>
      <c r="M94" s="206" t="s">
        <v>1027</v>
      </c>
    </row>
    <row r="95" spans="1:13" ht="15.75">
      <c r="A95" s="105"/>
      <c r="B95" s="18" t="s">
        <v>1057</v>
      </c>
      <c r="C95" s="12">
        <v>155</v>
      </c>
      <c r="D95" s="44">
        <v>4.08</v>
      </c>
      <c r="E95" s="44">
        <v>4.08</v>
      </c>
      <c r="F95" s="44">
        <v>29.94</v>
      </c>
      <c r="G95" s="45">
        <v>173</v>
      </c>
      <c r="H95" s="44">
        <v>16.7</v>
      </c>
      <c r="I95" s="44">
        <v>22.1</v>
      </c>
      <c r="J95" s="44">
        <v>1.8</v>
      </c>
      <c r="K95" s="44">
        <v>0</v>
      </c>
      <c r="L95" s="17" t="s">
        <v>89</v>
      </c>
      <c r="M95" s="206" t="s">
        <v>1028</v>
      </c>
    </row>
    <row r="96" spans="1:13" ht="15.75">
      <c r="A96" s="105"/>
      <c r="B96" s="18" t="s">
        <v>1057</v>
      </c>
      <c r="C96" s="12">
        <v>205</v>
      </c>
      <c r="D96" s="44">
        <v>5.43</v>
      </c>
      <c r="E96" s="44">
        <v>4.23</v>
      </c>
      <c r="F96" s="44">
        <v>38.27</v>
      </c>
      <c r="G96" s="45">
        <v>213</v>
      </c>
      <c r="H96" s="44">
        <v>21.6</v>
      </c>
      <c r="I96" s="44">
        <v>29.4</v>
      </c>
      <c r="J96" s="44">
        <v>2.3</v>
      </c>
      <c r="K96" s="44">
        <v>0</v>
      </c>
      <c r="L96" s="17" t="s">
        <v>89</v>
      </c>
      <c r="M96" s="206" t="s">
        <v>1028</v>
      </c>
    </row>
    <row r="97" spans="1:13" ht="15.75">
      <c r="A97" s="105"/>
      <c r="B97" s="18" t="s">
        <v>1058</v>
      </c>
      <c r="C97" s="12">
        <v>155</v>
      </c>
      <c r="D97" s="44">
        <v>2.32</v>
      </c>
      <c r="E97" s="44">
        <v>3.96</v>
      </c>
      <c r="F97" s="44">
        <v>28.97</v>
      </c>
      <c r="G97" s="45">
        <v>161</v>
      </c>
      <c r="H97" s="44">
        <v>4.7</v>
      </c>
      <c r="I97" s="44">
        <v>16.4</v>
      </c>
      <c r="J97" s="44">
        <v>0.4</v>
      </c>
      <c r="K97" s="44">
        <v>0</v>
      </c>
      <c r="L97" s="17" t="s">
        <v>89</v>
      </c>
      <c r="M97" s="206" t="s">
        <v>1029</v>
      </c>
    </row>
    <row r="98" spans="1:13" ht="15.75">
      <c r="A98" s="105"/>
      <c r="B98" s="18" t="s">
        <v>1058</v>
      </c>
      <c r="C98" s="12">
        <v>205</v>
      </c>
      <c r="D98" s="44">
        <v>3.09</v>
      </c>
      <c r="E98" s="44">
        <v>4.07</v>
      </c>
      <c r="F98" s="44">
        <v>36.98</v>
      </c>
      <c r="G98" s="45">
        <v>197</v>
      </c>
      <c r="H98" s="44">
        <v>5.9</v>
      </c>
      <c r="I98" s="44">
        <v>21.8</v>
      </c>
      <c r="J98" s="44">
        <v>0.5</v>
      </c>
      <c r="K98" s="44">
        <v>0</v>
      </c>
      <c r="L98" s="17" t="s">
        <v>89</v>
      </c>
      <c r="M98" s="206" t="s">
        <v>1029</v>
      </c>
    </row>
    <row r="99" spans="1:13" ht="15.75">
      <c r="A99" s="105"/>
      <c r="B99" s="18" t="s">
        <v>1059</v>
      </c>
      <c r="C99" s="12">
        <v>155</v>
      </c>
      <c r="D99" s="44">
        <v>3.07</v>
      </c>
      <c r="E99" s="44">
        <v>3.99</v>
      </c>
      <c r="F99" s="44">
        <v>26.69</v>
      </c>
      <c r="G99" s="45">
        <v>155</v>
      </c>
      <c r="H99" s="44">
        <v>14.4</v>
      </c>
      <c r="I99" s="44">
        <v>13.1</v>
      </c>
      <c r="J99" s="44">
        <v>0.6</v>
      </c>
      <c r="K99" s="44">
        <v>0</v>
      </c>
      <c r="L99" s="17" t="s">
        <v>89</v>
      </c>
      <c r="M99" s="206" t="s">
        <v>1030</v>
      </c>
    </row>
    <row r="100" spans="1:13" ht="15.75">
      <c r="A100" s="105"/>
      <c r="B100" s="18" t="s">
        <v>1059</v>
      </c>
      <c r="C100" s="12">
        <v>205</v>
      </c>
      <c r="D100" s="44">
        <v>4.09</v>
      </c>
      <c r="E100" s="44">
        <v>4.11</v>
      </c>
      <c r="F100" s="44">
        <v>33.93</v>
      </c>
      <c r="G100" s="45">
        <v>189</v>
      </c>
      <c r="H100" s="44">
        <v>18.9</v>
      </c>
      <c r="I100" s="44">
        <v>17.5</v>
      </c>
      <c r="J100" s="44">
        <v>0.8</v>
      </c>
      <c r="K100" s="44">
        <v>0</v>
      </c>
      <c r="L100" s="17" t="s">
        <v>89</v>
      </c>
      <c r="M100" s="206" t="s">
        <v>1030</v>
      </c>
    </row>
    <row r="101" spans="1:13" ht="15.75">
      <c r="A101" s="105"/>
      <c r="B101" s="18" t="s">
        <v>1060</v>
      </c>
      <c r="C101" s="12">
        <v>155</v>
      </c>
      <c r="D101" s="44">
        <v>3.3</v>
      </c>
      <c r="E101" s="44">
        <v>4.06</v>
      </c>
      <c r="F101" s="44">
        <v>26.13</v>
      </c>
      <c r="G101" s="45">
        <v>154</v>
      </c>
      <c r="H101" s="44">
        <v>28.2</v>
      </c>
      <c r="I101" s="44">
        <v>16.4</v>
      </c>
      <c r="J101" s="44">
        <v>0.6</v>
      </c>
      <c r="K101" s="44">
        <v>0</v>
      </c>
      <c r="L101" s="17" t="s">
        <v>89</v>
      </c>
      <c r="M101" s="206" t="s">
        <v>1031</v>
      </c>
    </row>
    <row r="102" spans="1:13" ht="15.75">
      <c r="A102" s="105"/>
      <c r="B102" s="18" t="s">
        <v>1060</v>
      </c>
      <c r="C102" s="12">
        <v>205</v>
      </c>
      <c r="D102" s="44">
        <v>4.39</v>
      </c>
      <c r="E102" s="44">
        <v>4.2</v>
      </c>
      <c r="F102" s="44">
        <v>33.19</v>
      </c>
      <c r="G102" s="45">
        <v>188</v>
      </c>
      <c r="H102" s="44">
        <v>37.2</v>
      </c>
      <c r="I102" s="44">
        <v>21.8</v>
      </c>
      <c r="J102" s="44">
        <v>0.8</v>
      </c>
      <c r="K102" s="44">
        <v>0</v>
      </c>
      <c r="L102" s="17" t="s">
        <v>89</v>
      </c>
      <c r="M102" s="206" t="s">
        <v>1031</v>
      </c>
    </row>
    <row r="103" spans="1:13" ht="15.75">
      <c r="A103" s="105"/>
      <c r="B103" s="18" t="s">
        <v>1061</v>
      </c>
      <c r="C103" s="12">
        <v>155</v>
      </c>
      <c r="D103" s="44">
        <v>4.56</v>
      </c>
      <c r="E103" s="44">
        <v>5.91</v>
      </c>
      <c r="F103" s="44">
        <v>26.67</v>
      </c>
      <c r="G103" s="45">
        <v>178</v>
      </c>
      <c r="H103" s="44">
        <v>19</v>
      </c>
      <c r="I103" s="44">
        <v>42.1</v>
      </c>
      <c r="J103" s="44">
        <v>1.2</v>
      </c>
      <c r="K103" s="44">
        <v>0</v>
      </c>
      <c r="L103" s="17" t="s">
        <v>89</v>
      </c>
      <c r="M103" s="206" t="s">
        <v>1049</v>
      </c>
    </row>
    <row r="104" spans="1:13" ht="15.75">
      <c r="A104" s="105"/>
      <c r="B104" s="18" t="s">
        <v>1061</v>
      </c>
      <c r="C104" s="12">
        <v>205</v>
      </c>
      <c r="D104" s="44">
        <v>6.07</v>
      </c>
      <c r="E104" s="44">
        <v>6.68</v>
      </c>
      <c r="F104" s="44">
        <v>33.91</v>
      </c>
      <c r="G104" s="45">
        <v>220</v>
      </c>
      <c r="H104" s="44">
        <v>25</v>
      </c>
      <c r="I104" s="44">
        <v>56.2</v>
      </c>
      <c r="J104" s="44">
        <v>1.6</v>
      </c>
      <c r="K104" s="44">
        <v>0</v>
      </c>
      <c r="L104" s="17" t="s">
        <v>89</v>
      </c>
      <c r="M104" s="206" t="s">
        <v>1049</v>
      </c>
    </row>
    <row r="105" spans="1:13" ht="15.75">
      <c r="A105" s="105"/>
      <c r="B105" s="18" t="s">
        <v>1062</v>
      </c>
      <c r="C105" s="12">
        <v>155</v>
      </c>
      <c r="D105" s="44">
        <v>4.05</v>
      </c>
      <c r="E105" s="44">
        <v>5.69</v>
      </c>
      <c r="F105" s="44">
        <v>25.25</v>
      </c>
      <c r="G105" s="45">
        <v>168</v>
      </c>
      <c r="H105" s="44">
        <v>19</v>
      </c>
      <c r="I105" s="44">
        <v>42.1</v>
      </c>
      <c r="J105" s="44">
        <v>1.2</v>
      </c>
      <c r="K105" s="44">
        <v>0</v>
      </c>
      <c r="L105" s="17" t="s">
        <v>89</v>
      </c>
      <c r="M105" s="206" t="s">
        <v>1051</v>
      </c>
    </row>
    <row r="106" spans="1:13" ht="15.75">
      <c r="A106" s="105"/>
      <c r="B106" s="18" t="s">
        <v>1062</v>
      </c>
      <c r="C106" s="12">
        <v>205</v>
      </c>
      <c r="D106" s="44">
        <v>5.39</v>
      </c>
      <c r="E106" s="44">
        <v>6.38</v>
      </c>
      <c r="F106" s="44">
        <v>32.02</v>
      </c>
      <c r="G106" s="45">
        <v>207</v>
      </c>
      <c r="H106" s="44">
        <v>25</v>
      </c>
      <c r="I106" s="44">
        <v>56.2</v>
      </c>
      <c r="J106" s="44">
        <v>1.6</v>
      </c>
      <c r="K106" s="44">
        <v>0</v>
      </c>
      <c r="L106" s="17" t="s">
        <v>89</v>
      </c>
      <c r="M106" s="206" t="s">
        <v>1051</v>
      </c>
    </row>
    <row r="107" spans="1:13" ht="15.75">
      <c r="A107" s="105"/>
      <c r="B107" s="18" t="s">
        <v>1063</v>
      </c>
      <c r="C107" s="12">
        <v>155</v>
      </c>
      <c r="D107" s="44">
        <v>3.4</v>
      </c>
      <c r="E107" s="44">
        <v>3.96</v>
      </c>
      <c r="F107" s="44">
        <v>27.83</v>
      </c>
      <c r="G107" s="45">
        <v>161</v>
      </c>
      <c r="H107" s="44">
        <v>8.4</v>
      </c>
      <c r="I107" s="44">
        <v>5.9</v>
      </c>
      <c r="J107" s="44">
        <v>0.3</v>
      </c>
      <c r="K107" s="44">
        <v>0</v>
      </c>
      <c r="L107" s="17" t="s">
        <v>89</v>
      </c>
      <c r="M107" s="206" t="s">
        <v>1053</v>
      </c>
    </row>
    <row r="108" spans="1:13" ht="15.75">
      <c r="A108" s="105"/>
      <c r="B108" s="18" t="s">
        <v>1063</v>
      </c>
      <c r="C108" s="12">
        <v>205</v>
      </c>
      <c r="D108" s="44">
        <v>4.52</v>
      </c>
      <c r="E108" s="44">
        <v>4.07</v>
      </c>
      <c r="F108" s="44">
        <v>35.46</v>
      </c>
      <c r="G108" s="45">
        <v>197</v>
      </c>
      <c r="H108" s="44">
        <v>10.6</v>
      </c>
      <c r="I108" s="44">
        <v>7.9</v>
      </c>
      <c r="J108" s="44">
        <v>0.5</v>
      </c>
      <c r="K108" s="44">
        <v>0</v>
      </c>
      <c r="L108" s="17" t="s">
        <v>89</v>
      </c>
      <c r="M108" s="206" t="s">
        <v>1053</v>
      </c>
    </row>
    <row r="109" spans="1:13" ht="15.75">
      <c r="A109" s="105" t="s">
        <v>1064</v>
      </c>
      <c r="B109" s="18" t="s">
        <v>1065</v>
      </c>
      <c r="C109" s="19" t="s">
        <v>1039</v>
      </c>
      <c r="D109" s="8">
        <v>4.1</v>
      </c>
      <c r="E109" s="8">
        <v>4.45</v>
      </c>
      <c r="F109" s="8">
        <v>21.93</v>
      </c>
      <c r="G109" s="9">
        <v>144</v>
      </c>
      <c r="H109" s="8">
        <v>107.6</v>
      </c>
      <c r="I109" s="8">
        <v>17.1</v>
      </c>
      <c r="J109" s="8">
        <v>0.8</v>
      </c>
      <c r="K109" s="8">
        <v>1.5</v>
      </c>
      <c r="L109" s="17" t="s">
        <v>1066</v>
      </c>
      <c r="M109" s="207"/>
    </row>
    <row r="110" spans="1:13" ht="15.75">
      <c r="A110" s="105"/>
      <c r="B110" s="18" t="s">
        <v>1065</v>
      </c>
      <c r="C110" s="19" t="s">
        <v>1041</v>
      </c>
      <c r="D110" s="8">
        <v>5.52</v>
      </c>
      <c r="E110" s="8">
        <v>5.92</v>
      </c>
      <c r="F110" s="8">
        <v>29.63</v>
      </c>
      <c r="G110" s="9">
        <v>194</v>
      </c>
      <c r="H110" s="8">
        <v>142.7</v>
      </c>
      <c r="I110" s="8">
        <v>22.8</v>
      </c>
      <c r="J110" s="8">
        <v>1.1</v>
      </c>
      <c r="K110" s="8">
        <v>2</v>
      </c>
      <c r="L110" s="17" t="s">
        <v>1066</v>
      </c>
      <c r="M110" s="207"/>
    </row>
    <row r="111" spans="1:13" ht="15.75">
      <c r="A111" s="105" t="s">
        <v>1067</v>
      </c>
      <c r="B111" s="18" t="s">
        <v>1068</v>
      </c>
      <c r="C111" s="12">
        <v>150</v>
      </c>
      <c r="D111" s="44">
        <v>6.17</v>
      </c>
      <c r="E111" s="44">
        <v>6.85</v>
      </c>
      <c r="F111" s="44">
        <v>29.12</v>
      </c>
      <c r="G111" s="45">
        <v>203</v>
      </c>
      <c r="H111" s="44">
        <v>113.7</v>
      </c>
      <c r="I111" s="44">
        <v>39</v>
      </c>
      <c r="J111" s="44">
        <v>1.2</v>
      </c>
      <c r="K111" s="44">
        <v>1.1</v>
      </c>
      <c r="L111" s="17" t="s">
        <v>1069</v>
      </c>
      <c r="M111" s="206" t="s">
        <v>1070</v>
      </c>
    </row>
    <row r="112" spans="1:13" ht="15.75">
      <c r="A112" s="105"/>
      <c r="B112" s="18" t="s">
        <v>1068</v>
      </c>
      <c r="C112" s="12">
        <v>200</v>
      </c>
      <c r="D112" s="44">
        <v>8.14</v>
      </c>
      <c r="E112" s="44">
        <v>9.68</v>
      </c>
      <c r="F112" s="44">
        <v>38.39</v>
      </c>
      <c r="G112" s="45">
        <v>273</v>
      </c>
      <c r="H112" s="44">
        <v>150.5</v>
      </c>
      <c r="I112" s="44">
        <v>51.3</v>
      </c>
      <c r="J112" s="44">
        <v>1.6</v>
      </c>
      <c r="K112" s="44">
        <v>1.5</v>
      </c>
      <c r="L112" s="17" t="s">
        <v>1069</v>
      </c>
      <c r="M112" s="206" t="s">
        <v>1070</v>
      </c>
    </row>
    <row r="113" spans="1:13" ht="15.75">
      <c r="A113" s="123"/>
      <c r="B113" s="18" t="s">
        <v>1068</v>
      </c>
      <c r="C113" s="12">
        <v>150</v>
      </c>
      <c r="D113" s="44">
        <v>5.53</v>
      </c>
      <c r="E113" s="44">
        <v>6.33</v>
      </c>
      <c r="F113" s="44">
        <v>26.12</v>
      </c>
      <c r="G113" s="45">
        <v>184</v>
      </c>
      <c r="H113" s="44">
        <v>113</v>
      </c>
      <c r="I113" s="44">
        <v>41.4</v>
      </c>
      <c r="J113" s="44">
        <v>1.4</v>
      </c>
      <c r="K113" s="44">
        <v>1.1</v>
      </c>
      <c r="L113" s="17" t="s">
        <v>1069</v>
      </c>
      <c r="M113" s="206" t="s">
        <v>1071</v>
      </c>
    </row>
    <row r="114" spans="1:13" ht="15.75">
      <c r="A114" s="123"/>
      <c r="B114" s="18" t="s">
        <v>1068</v>
      </c>
      <c r="C114" s="12">
        <v>200</v>
      </c>
      <c r="D114" s="44">
        <v>7.49</v>
      </c>
      <c r="E114" s="44">
        <v>9.11</v>
      </c>
      <c r="F114" s="44">
        <v>35.17</v>
      </c>
      <c r="G114" s="45">
        <v>253</v>
      </c>
      <c r="H114" s="44">
        <v>153.7</v>
      </c>
      <c r="I114" s="44">
        <v>56.3</v>
      </c>
      <c r="J114" s="44">
        <v>1.9</v>
      </c>
      <c r="K114" s="44">
        <v>1.5</v>
      </c>
      <c r="L114" s="17" t="s">
        <v>1069</v>
      </c>
      <c r="M114" s="206" t="s">
        <v>1071</v>
      </c>
    </row>
    <row r="115" spans="1:13" ht="15.75">
      <c r="A115" s="123"/>
      <c r="B115" s="18" t="s">
        <v>1068</v>
      </c>
      <c r="C115" s="12">
        <v>150</v>
      </c>
      <c r="D115" s="44">
        <v>6.45</v>
      </c>
      <c r="E115" s="44">
        <v>6.85</v>
      </c>
      <c r="F115" s="44">
        <v>26.67</v>
      </c>
      <c r="G115" s="45">
        <v>194</v>
      </c>
      <c r="H115" s="44">
        <v>111.9</v>
      </c>
      <c r="I115" s="44">
        <v>69.1</v>
      </c>
      <c r="J115" s="44">
        <v>2.2</v>
      </c>
      <c r="K115" s="44">
        <v>1.1</v>
      </c>
      <c r="L115" s="17" t="s">
        <v>1069</v>
      </c>
      <c r="M115" s="206" t="s">
        <v>1072</v>
      </c>
    </row>
    <row r="116" spans="1:13" ht="15.75">
      <c r="A116" s="123"/>
      <c r="B116" s="18" t="s">
        <v>1068</v>
      </c>
      <c r="C116" s="12">
        <v>200</v>
      </c>
      <c r="D116" s="44">
        <v>8.52</v>
      </c>
      <c r="E116" s="44">
        <v>9.68</v>
      </c>
      <c r="F116" s="44">
        <v>35.09</v>
      </c>
      <c r="G116" s="45">
        <v>262</v>
      </c>
      <c r="H116" s="44">
        <v>148.1</v>
      </c>
      <c r="I116" s="44">
        <v>91.8</v>
      </c>
      <c r="J116" s="44">
        <v>3</v>
      </c>
      <c r="K116" s="44">
        <v>1.5</v>
      </c>
      <c r="L116" s="17" t="s">
        <v>1069</v>
      </c>
      <c r="M116" s="206" t="s">
        <v>1072</v>
      </c>
    </row>
    <row r="117" spans="1:13" ht="15.75">
      <c r="A117" s="123"/>
      <c r="B117" s="18" t="s">
        <v>1068</v>
      </c>
      <c r="C117" s="12">
        <v>150</v>
      </c>
      <c r="D117" s="44">
        <v>6.46</v>
      </c>
      <c r="E117" s="44">
        <v>7.43</v>
      </c>
      <c r="F117" s="44">
        <v>26.59</v>
      </c>
      <c r="G117" s="45">
        <v>199</v>
      </c>
      <c r="H117" s="44">
        <v>120.6</v>
      </c>
      <c r="I117" s="44">
        <v>58.6</v>
      </c>
      <c r="J117" s="44">
        <v>1.9</v>
      </c>
      <c r="K117" s="44">
        <v>1.1</v>
      </c>
      <c r="L117" s="17" t="s">
        <v>1069</v>
      </c>
      <c r="M117" s="206" t="s">
        <v>1073</v>
      </c>
    </row>
    <row r="118" spans="1:13" ht="15.75">
      <c r="A118" s="123"/>
      <c r="B118" s="18" t="s">
        <v>1068</v>
      </c>
      <c r="C118" s="12">
        <v>200</v>
      </c>
      <c r="D118" s="44">
        <v>8.51</v>
      </c>
      <c r="E118" s="44">
        <v>10.46</v>
      </c>
      <c r="F118" s="44">
        <v>35.07</v>
      </c>
      <c r="G118" s="45">
        <v>268</v>
      </c>
      <c r="H118" s="44">
        <v>159.8</v>
      </c>
      <c r="I118" s="44">
        <v>76.7</v>
      </c>
      <c r="J118" s="44">
        <v>2.5</v>
      </c>
      <c r="K118" s="44">
        <v>1.5</v>
      </c>
      <c r="L118" s="17" t="s">
        <v>1069</v>
      </c>
      <c r="M118" s="206" t="s">
        <v>1073</v>
      </c>
    </row>
    <row r="119" spans="1:13" ht="15.75">
      <c r="A119" s="123"/>
      <c r="B119" s="18" t="s">
        <v>1068</v>
      </c>
      <c r="C119" s="12">
        <v>150</v>
      </c>
      <c r="D119" s="44">
        <v>6.15</v>
      </c>
      <c r="E119" s="44">
        <v>7.43</v>
      </c>
      <c r="F119" s="44">
        <v>26.62</v>
      </c>
      <c r="G119" s="45">
        <v>198</v>
      </c>
      <c r="H119" s="44">
        <v>123.5</v>
      </c>
      <c r="I119" s="44">
        <v>44.5</v>
      </c>
      <c r="J119" s="44">
        <v>1.4</v>
      </c>
      <c r="K119" s="44">
        <v>1.1</v>
      </c>
      <c r="L119" s="17" t="s">
        <v>1069</v>
      </c>
      <c r="M119" s="206" t="s">
        <v>1074</v>
      </c>
    </row>
    <row r="120" spans="1:13" ht="15.75">
      <c r="A120" s="123"/>
      <c r="B120" s="18" t="s">
        <v>1068</v>
      </c>
      <c r="C120" s="12">
        <v>200</v>
      </c>
      <c r="D120" s="44">
        <v>8.14</v>
      </c>
      <c r="E120" s="44">
        <v>10.44</v>
      </c>
      <c r="F120" s="44">
        <v>35.33</v>
      </c>
      <c r="G120" s="45">
        <v>268</v>
      </c>
      <c r="H120" s="44">
        <v>163.5</v>
      </c>
      <c r="I120" s="44">
        <v>58.6</v>
      </c>
      <c r="J120" s="44">
        <v>1.9</v>
      </c>
      <c r="K120" s="44">
        <v>1.5</v>
      </c>
      <c r="L120" s="17" t="s">
        <v>1069</v>
      </c>
      <c r="M120" s="206" t="s">
        <v>1074</v>
      </c>
    </row>
    <row r="121" spans="1:13" ht="15.75">
      <c r="A121" s="123"/>
      <c r="B121" s="18" t="s">
        <v>1068</v>
      </c>
      <c r="C121" s="12">
        <v>150</v>
      </c>
      <c r="D121" s="44">
        <v>6.45</v>
      </c>
      <c r="E121" s="44">
        <v>7.29</v>
      </c>
      <c r="F121" s="44">
        <v>26.66</v>
      </c>
      <c r="G121" s="45">
        <v>198</v>
      </c>
      <c r="H121" s="44">
        <v>118.6</v>
      </c>
      <c r="I121" s="44">
        <v>60.4</v>
      </c>
      <c r="J121" s="44">
        <v>2</v>
      </c>
      <c r="K121" s="44">
        <v>1.1</v>
      </c>
      <c r="L121" s="17" t="s">
        <v>1069</v>
      </c>
      <c r="M121" s="206" t="s">
        <v>1075</v>
      </c>
    </row>
    <row r="122" spans="1:13" ht="15.75">
      <c r="A122" s="123"/>
      <c r="B122" s="18" t="s">
        <v>1068</v>
      </c>
      <c r="C122" s="12">
        <v>200</v>
      </c>
      <c r="D122" s="44">
        <v>8.5</v>
      </c>
      <c r="E122" s="44">
        <v>10.24</v>
      </c>
      <c r="F122" s="44">
        <v>35.17</v>
      </c>
      <c r="G122" s="45">
        <v>267</v>
      </c>
      <c r="H122" s="44">
        <v>156.5</v>
      </c>
      <c r="I122" s="44">
        <v>79.8</v>
      </c>
      <c r="J122" s="44">
        <v>2.6</v>
      </c>
      <c r="K122" s="44">
        <v>1.5</v>
      </c>
      <c r="L122" s="17" t="s">
        <v>1069</v>
      </c>
      <c r="M122" s="206" t="s">
        <v>1075</v>
      </c>
    </row>
    <row r="123" spans="1:13" ht="15.75">
      <c r="A123" s="123"/>
      <c r="B123" s="18" t="s">
        <v>1068</v>
      </c>
      <c r="C123" s="12">
        <v>150</v>
      </c>
      <c r="D123" s="44">
        <v>6.12</v>
      </c>
      <c r="E123" s="44">
        <v>7.13</v>
      </c>
      <c r="F123" s="44">
        <v>26.61</v>
      </c>
      <c r="G123" s="45">
        <v>195</v>
      </c>
      <c r="H123" s="44">
        <v>120</v>
      </c>
      <c r="I123" s="44">
        <v>48.8</v>
      </c>
      <c r="J123" s="44">
        <v>1.6</v>
      </c>
      <c r="K123" s="44">
        <v>1.1</v>
      </c>
      <c r="L123" s="17" t="s">
        <v>1069</v>
      </c>
      <c r="M123" s="206" t="s">
        <v>1076</v>
      </c>
    </row>
    <row r="124" spans="1:13" ht="15.75">
      <c r="A124" s="123"/>
      <c r="B124" s="18" t="s">
        <v>1068</v>
      </c>
      <c r="C124" s="12">
        <v>200</v>
      </c>
      <c r="D124" s="44">
        <v>8.11</v>
      </c>
      <c r="E124" s="44">
        <v>10.04</v>
      </c>
      <c r="F124" s="44">
        <v>35.37</v>
      </c>
      <c r="G124" s="45">
        <v>264</v>
      </c>
      <c r="H124" s="44">
        <v>159.6</v>
      </c>
      <c r="I124" s="44">
        <v>64.8</v>
      </c>
      <c r="J124" s="44">
        <v>2.1</v>
      </c>
      <c r="K124" s="44">
        <v>1.5</v>
      </c>
      <c r="L124" s="17" t="s">
        <v>1069</v>
      </c>
      <c r="M124" s="206" t="s">
        <v>1076</v>
      </c>
    </row>
    <row r="125" spans="1:13" ht="15.75">
      <c r="A125" s="123"/>
      <c r="B125" s="18" t="s">
        <v>1068</v>
      </c>
      <c r="C125" s="12">
        <v>150</v>
      </c>
      <c r="D125" s="44">
        <v>5.67</v>
      </c>
      <c r="E125" s="44">
        <v>6.63</v>
      </c>
      <c r="F125" s="44">
        <v>26.86</v>
      </c>
      <c r="G125" s="45">
        <v>190</v>
      </c>
      <c r="H125" s="44">
        <v>116.4</v>
      </c>
      <c r="I125" s="44">
        <v>37.6</v>
      </c>
      <c r="J125" s="44">
        <v>1.3</v>
      </c>
      <c r="K125" s="44">
        <v>1.1</v>
      </c>
      <c r="L125" s="17" t="s">
        <v>1069</v>
      </c>
      <c r="M125" s="206" t="s">
        <v>1077</v>
      </c>
    </row>
    <row r="126" spans="1:13" ht="15.75">
      <c r="A126" s="123"/>
      <c r="B126" s="18" t="s">
        <v>1068</v>
      </c>
      <c r="C126" s="12">
        <v>200</v>
      </c>
      <c r="D126" s="44">
        <v>7.47</v>
      </c>
      <c r="E126" s="44">
        <v>9.41</v>
      </c>
      <c r="F126" s="44">
        <v>35.3</v>
      </c>
      <c r="G126" s="45">
        <v>256</v>
      </c>
      <c r="H126" s="44">
        <v>155.4</v>
      </c>
      <c r="I126" s="44">
        <v>48.9</v>
      </c>
      <c r="J126" s="44">
        <v>1.6</v>
      </c>
      <c r="K126" s="44">
        <v>1.5</v>
      </c>
      <c r="L126" s="17" t="s">
        <v>1069</v>
      </c>
      <c r="M126" s="206" t="s">
        <v>1077</v>
      </c>
    </row>
    <row r="127" spans="1:13" ht="15.75">
      <c r="A127" s="123"/>
      <c r="B127" s="18" t="s">
        <v>2062</v>
      </c>
      <c r="C127" s="12">
        <v>135</v>
      </c>
      <c r="D127" s="44">
        <v>3</v>
      </c>
      <c r="E127" s="44">
        <v>4</v>
      </c>
      <c r="F127" s="44">
        <v>17.2</v>
      </c>
      <c r="G127" s="45">
        <v>117</v>
      </c>
      <c r="H127" s="44">
        <v>8.6</v>
      </c>
      <c r="I127" s="44">
        <v>21.5</v>
      </c>
      <c r="J127" s="44">
        <v>0.7</v>
      </c>
      <c r="K127" s="44">
        <v>0</v>
      </c>
      <c r="L127" s="17" t="s">
        <v>47</v>
      </c>
      <c r="M127" s="206"/>
    </row>
    <row r="128" spans="1:13" ht="15.75">
      <c r="A128" s="105" t="s">
        <v>1078</v>
      </c>
      <c r="B128" s="18" t="s">
        <v>2062</v>
      </c>
      <c r="C128" s="12">
        <v>155</v>
      </c>
      <c r="D128" s="44">
        <v>3.46</v>
      </c>
      <c r="E128" s="44">
        <v>4.57</v>
      </c>
      <c r="F128" s="44">
        <v>19.76</v>
      </c>
      <c r="G128" s="45">
        <v>134</v>
      </c>
      <c r="H128" s="44">
        <v>9.9</v>
      </c>
      <c r="I128" s="44">
        <v>24.7</v>
      </c>
      <c r="J128" s="44">
        <v>0.8</v>
      </c>
      <c r="K128" s="44">
        <v>0</v>
      </c>
      <c r="L128" s="17" t="s">
        <v>47</v>
      </c>
      <c r="M128" s="206" t="s">
        <v>1079</v>
      </c>
    </row>
    <row r="129" spans="1:13" ht="15.75">
      <c r="A129" s="105" t="s">
        <v>1078</v>
      </c>
      <c r="B129" s="18" t="s">
        <v>2062</v>
      </c>
      <c r="C129" s="12">
        <v>205</v>
      </c>
      <c r="D129" s="44">
        <v>4.59</v>
      </c>
      <c r="E129" s="44">
        <v>4.9</v>
      </c>
      <c r="F129" s="44">
        <v>26.32</v>
      </c>
      <c r="G129" s="45">
        <v>168</v>
      </c>
      <c r="H129" s="44">
        <v>13</v>
      </c>
      <c r="I129" s="44">
        <v>32.9</v>
      </c>
      <c r="J129" s="44">
        <v>1.1</v>
      </c>
      <c r="K129" s="44">
        <v>0</v>
      </c>
      <c r="L129" s="17" t="s">
        <v>47</v>
      </c>
      <c r="M129" s="206" t="s">
        <v>1079</v>
      </c>
    </row>
    <row r="130" spans="1:13" ht="15.75">
      <c r="A130" s="105" t="s">
        <v>1078</v>
      </c>
      <c r="B130" s="18" t="s">
        <v>2063</v>
      </c>
      <c r="C130" s="12">
        <v>155</v>
      </c>
      <c r="D130" s="44">
        <v>3.69</v>
      </c>
      <c r="E130" s="44">
        <v>5.4</v>
      </c>
      <c r="F130" s="44">
        <v>17.62</v>
      </c>
      <c r="G130" s="45">
        <v>134</v>
      </c>
      <c r="H130" s="44">
        <v>19.9</v>
      </c>
      <c r="I130" s="44">
        <v>34.5</v>
      </c>
      <c r="J130" s="44">
        <v>1.2</v>
      </c>
      <c r="K130" s="44">
        <v>0</v>
      </c>
      <c r="L130" s="17" t="s">
        <v>47</v>
      </c>
      <c r="M130" s="206" t="s">
        <v>1080</v>
      </c>
    </row>
    <row r="131" spans="1:13" ht="15.75">
      <c r="A131" s="105" t="s">
        <v>1078</v>
      </c>
      <c r="B131" s="18" t="s">
        <v>2063</v>
      </c>
      <c r="C131" s="12">
        <v>205</v>
      </c>
      <c r="D131" s="44">
        <v>4.91</v>
      </c>
      <c r="E131" s="44">
        <v>6</v>
      </c>
      <c r="F131" s="44">
        <v>23.47</v>
      </c>
      <c r="G131" s="45">
        <v>168</v>
      </c>
      <c r="H131" s="44">
        <v>26.6</v>
      </c>
      <c r="I131" s="44">
        <v>46</v>
      </c>
      <c r="J131" s="44">
        <v>1.6</v>
      </c>
      <c r="K131" s="44">
        <v>0</v>
      </c>
      <c r="L131" s="17" t="s">
        <v>47</v>
      </c>
      <c r="M131" s="206" t="s">
        <v>1080</v>
      </c>
    </row>
    <row r="132" spans="1:13" ht="15.75">
      <c r="A132" s="105" t="s">
        <v>1078</v>
      </c>
      <c r="B132" s="18" t="s">
        <v>2064</v>
      </c>
      <c r="C132" s="12">
        <v>155</v>
      </c>
      <c r="D132" s="44">
        <v>2.85</v>
      </c>
      <c r="E132" s="44">
        <v>5.01</v>
      </c>
      <c r="F132" s="44">
        <v>14.29</v>
      </c>
      <c r="G132" s="45">
        <v>114</v>
      </c>
      <c r="H132" s="44">
        <v>12.8</v>
      </c>
      <c r="I132" s="44">
        <v>29.5</v>
      </c>
      <c r="J132" s="44">
        <v>0.8</v>
      </c>
      <c r="K132" s="44">
        <v>0</v>
      </c>
      <c r="L132" s="17" t="s">
        <v>47</v>
      </c>
      <c r="M132" s="206" t="s">
        <v>1081</v>
      </c>
    </row>
    <row r="133" spans="1:13" ht="15.75">
      <c r="A133" s="105" t="s">
        <v>1078</v>
      </c>
      <c r="B133" s="18" t="s">
        <v>2064</v>
      </c>
      <c r="C133" s="12">
        <v>205</v>
      </c>
      <c r="D133" s="44">
        <v>3.79</v>
      </c>
      <c r="E133" s="44">
        <v>5.48</v>
      </c>
      <c r="F133" s="44">
        <v>19.03</v>
      </c>
      <c r="G133" s="45">
        <v>141</v>
      </c>
      <c r="H133" s="44">
        <v>17.1</v>
      </c>
      <c r="I133" s="44">
        <v>39.4</v>
      </c>
      <c r="J133" s="44">
        <v>1.1</v>
      </c>
      <c r="K133" s="44">
        <v>0</v>
      </c>
      <c r="L133" s="17" t="s">
        <v>47</v>
      </c>
      <c r="M133" s="206" t="s">
        <v>1081</v>
      </c>
    </row>
    <row r="134" spans="1:13" ht="15.75">
      <c r="A134" s="105" t="s">
        <v>1078</v>
      </c>
      <c r="B134" s="18" t="s">
        <v>2065</v>
      </c>
      <c r="C134" s="12">
        <v>155</v>
      </c>
      <c r="D134" s="44">
        <v>1.64</v>
      </c>
      <c r="E134" s="44">
        <v>3.82</v>
      </c>
      <c r="F134" s="44">
        <v>16.9</v>
      </c>
      <c r="G134" s="45">
        <v>109</v>
      </c>
      <c r="H134" s="44">
        <v>3.7</v>
      </c>
      <c r="I134" s="44">
        <v>11.5</v>
      </c>
      <c r="J134" s="44">
        <v>0.2</v>
      </c>
      <c r="K134" s="44">
        <v>0</v>
      </c>
      <c r="L134" s="17" t="s">
        <v>47</v>
      </c>
      <c r="M134" s="206" t="s">
        <v>1082</v>
      </c>
    </row>
    <row r="135" spans="1:13" ht="15.75">
      <c r="A135" s="105" t="s">
        <v>1078</v>
      </c>
      <c r="B135" s="18" t="s">
        <v>2065</v>
      </c>
      <c r="C135" s="12">
        <v>205</v>
      </c>
      <c r="D135" s="44">
        <v>2.17</v>
      </c>
      <c r="E135" s="44">
        <v>3.89</v>
      </c>
      <c r="F135" s="44">
        <v>22.51</v>
      </c>
      <c r="G135" s="45">
        <v>134</v>
      </c>
      <c r="H135" s="44">
        <v>4.7</v>
      </c>
      <c r="I135" s="44">
        <v>15.3</v>
      </c>
      <c r="J135" s="44">
        <v>0.3</v>
      </c>
      <c r="K135" s="44">
        <v>0</v>
      </c>
      <c r="L135" s="17" t="s">
        <v>47</v>
      </c>
      <c r="M135" s="206" t="s">
        <v>1082</v>
      </c>
    </row>
    <row r="136" spans="1:13" ht="15.75">
      <c r="A136" s="105" t="s">
        <v>1078</v>
      </c>
      <c r="B136" s="18" t="s">
        <v>2060</v>
      </c>
      <c r="C136" s="12">
        <v>155</v>
      </c>
      <c r="D136" s="44">
        <v>2.4</v>
      </c>
      <c r="E136" s="44">
        <v>3.82</v>
      </c>
      <c r="F136" s="44">
        <v>16.1</v>
      </c>
      <c r="G136" s="45">
        <v>108</v>
      </c>
      <c r="H136" s="44">
        <v>6.5</v>
      </c>
      <c r="I136" s="44">
        <v>4.2</v>
      </c>
      <c r="J136" s="44">
        <v>0.2</v>
      </c>
      <c r="K136" s="44">
        <v>0</v>
      </c>
      <c r="L136" s="17" t="s">
        <v>47</v>
      </c>
      <c r="M136" s="206" t="s">
        <v>1083</v>
      </c>
    </row>
    <row r="137" spans="1:13" ht="15.75">
      <c r="A137" s="105" t="s">
        <v>1078</v>
      </c>
      <c r="B137" s="18" t="s">
        <v>2060</v>
      </c>
      <c r="C137" s="12">
        <v>205</v>
      </c>
      <c r="D137" s="44">
        <v>3.18</v>
      </c>
      <c r="E137" s="44">
        <v>3.89</v>
      </c>
      <c r="F137" s="44">
        <v>21.44</v>
      </c>
      <c r="G137" s="45">
        <v>134</v>
      </c>
      <c r="H137" s="44">
        <v>8</v>
      </c>
      <c r="I137" s="44">
        <v>5.5</v>
      </c>
      <c r="J137" s="44">
        <v>0.3</v>
      </c>
      <c r="K137" s="44">
        <v>0</v>
      </c>
      <c r="L137" s="17" t="s">
        <v>47</v>
      </c>
      <c r="M137" s="206" t="s">
        <v>1083</v>
      </c>
    </row>
    <row r="138" spans="1:13" ht="15.75">
      <c r="A138" s="105" t="s">
        <v>1078</v>
      </c>
      <c r="B138" s="18" t="s">
        <v>2061</v>
      </c>
      <c r="C138" s="12">
        <v>155</v>
      </c>
      <c r="D138" s="44">
        <v>4.12</v>
      </c>
      <c r="E138" s="44">
        <v>4.03</v>
      </c>
      <c r="F138" s="44">
        <v>25.31</v>
      </c>
      <c r="G138" s="45">
        <v>154</v>
      </c>
      <c r="H138" s="44">
        <v>16.8</v>
      </c>
      <c r="I138" s="44">
        <v>22.3</v>
      </c>
      <c r="J138" s="44">
        <v>1.8</v>
      </c>
      <c r="K138" s="44">
        <v>0</v>
      </c>
      <c r="L138" s="17" t="s">
        <v>47</v>
      </c>
      <c r="M138" s="206" t="s">
        <v>1084</v>
      </c>
    </row>
    <row r="139" spans="1:13" ht="15.75">
      <c r="A139" s="105" t="s">
        <v>1078</v>
      </c>
      <c r="B139" s="18" t="s">
        <v>2061</v>
      </c>
      <c r="C139" s="12">
        <v>205</v>
      </c>
      <c r="D139" s="44">
        <v>4.4</v>
      </c>
      <c r="E139" s="44">
        <v>4.06</v>
      </c>
      <c r="F139" s="44">
        <v>26.99</v>
      </c>
      <c r="G139" s="45">
        <v>162</v>
      </c>
      <c r="H139" s="44">
        <v>17.8</v>
      </c>
      <c r="I139" s="44">
        <v>23.8</v>
      </c>
      <c r="J139" s="44">
        <v>1.9</v>
      </c>
      <c r="K139" s="44">
        <v>0</v>
      </c>
      <c r="L139" s="17" t="s">
        <v>47</v>
      </c>
      <c r="M139" s="206" t="s">
        <v>1084</v>
      </c>
    </row>
    <row r="140" spans="1:13" ht="15.75">
      <c r="A140" s="105" t="s">
        <v>1078</v>
      </c>
      <c r="B140" s="18" t="s">
        <v>2066</v>
      </c>
      <c r="C140" s="12">
        <v>155</v>
      </c>
      <c r="D140" s="44">
        <v>3.42</v>
      </c>
      <c r="E140" s="44">
        <v>0.98</v>
      </c>
      <c r="F140" s="44">
        <v>24.63</v>
      </c>
      <c r="G140" s="45">
        <v>121</v>
      </c>
      <c r="H140" s="44">
        <v>8.9</v>
      </c>
      <c r="I140" s="44">
        <v>24.7</v>
      </c>
      <c r="J140" s="44">
        <v>0.8</v>
      </c>
      <c r="K140" s="44">
        <v>0</v>
      </c>
      <c r="L140" s="17" t="s">
        <v>47</v>
      </c>
      <c r="M140" s="206" t="s">
        <v>1085</v>
      </c>
    </row>
    <row r="141" spans="1:13" ht="15.75">
      <c r="A141" s="105" t="s">
        <v>1078</v>
      </c>
      <c r="B141" s="18" t="s">
        <v>2066</v>
      </c>
      <c r="C141" s="12">
        <v>205</v>
      </c>
      <c r="D141" s="44">
        <v>4.55</v>
      </c>
      <c r="E141" s="44">
        <v>1.31</v>
      </c>
      <c r="F141" s="44">
        <v>31.19</v>
      </c>
      <c r="G141" s="45">
        <v>155</v>
      </c>
      <c r="H141" s="44">
        <v>11.9</v>
      </c>
      <c r="I141" s="44">
        <v>32.9</v>
      </c>
      <c r="J141" s="44">
        <v>1.1</v>
      </c>
      <c r="K141" s="44">
        <v>0</v>
      </c>
      <c r="L141" s="17" t="s">
        <v>47</v>
      </c>
      <c r="M141" s="206" t="s">
        <v>1085</v>
      </c>
    </row>
    <row r="142" spans="1:13" ht="15.75">
      <c r="A142" s="105" t="s">
        <v>1078</v>
      </c>
      <c r="B142" s="18" t="s">
        <v>2067</v>
      </c>
      <c r="C142" s="12">
        <v>155</v>
      </c>
      <c r="D142" s="44">
        <v>3.65</v>
      </c>
      <c r="E142" s="44">
        <v>1.81</v>
      </c>
      <c r="F142" s="44">
        <v>22.49</v>
      </c>
      <c r="G142" s="45">
        <v>121</v>
      </c>
      <c r="H142" s="44">
        <v>19.9</v>
      </c>
      <c r="I142" s="44">
        <v>34.5</v>
      </c>
      <c r="J142" s="44">
        <v>1.2</v>
      </c>
      <c r="K142" s="44">
        <v>0</v>
      </c>
      <c r="L142" s="17" t="s">
        <v>47</v>
      </c>
      <c r="M142" s="206" t="s">
        <v>1086</v>
      </c>
    </row>
    <row r="143" spans="1:13" ht="15.75">
      <c r="A143" s="105" t="s">
        <v>1078</v>
      </c>
      <c r="B143" s="18" t="s">
        <v>2067</v>
      </c>
      <c r="C143" s="12">
        <v>205</v>
      </c>
      <c r="D143" s="44">
        <v>4.87</v>
      </c>
      <c r="E143" s="44">
        <v>2.42</v>
      </c>
      <c r="F143" s="44">
        <v>28.34</v>
      </c>
      <c r="G143" s="45">
        <v>155</v>
      </c>
      <c r="H143" s="44">
        <v>26.6</v>
      </c>
      <c r="I143" s="44">
        <v>46</v>
      </c>
      <c r="J143" s="44">
        <v>1.6</v>
      </c>
      <c r="K143" s="44">
        <v>0</v>
      </c>
      <c r="L143" s="17" t="s">
        <v>47</v>
      </c>
      <c r="M143" s="206" t="s">
        <v>1086</v>
      </c>
    </row>
    <row r="144" spans="1:13" ht="15.75">
      <c r="A144" s="105" t="s">
        <v>1078</v>
      </c>
      <c r="B144" s="18" t="s">
        <v>2068</v>
      </c>
      <c r="C144" s="12">
        <v>155</v>
      </c>
      <c r="D144" s="44">
        <v>2.81</v>
      </c>
      <c r="E144" s="44">
        <v>1.42</v>
      </c>
      <c r="F144" s="44">
        <v>19.16</v>
      </c>
      <c r="G144" s="45">
        <v>101</v>
      </c>
      <c r="H144" s="44">
        <v>12.8</v>
      </c>
      <c r="I144" s="44">
        <v>29.5</v>
      </c>
      <c r="J144" s="44">
        <v>0.8</v>
      </c>
      <c r="K144" s="44">
        <v>0</v>
      </c>
      <c r="L144" s="17" t="s">
        <v>47</v>
      </c>
      <c r="M144" s="206" t="s">
        <v>1087</v>
      </c>
    </row>
    <row r="145" spans="1:13" ht="15.75">
      <c r="A145" s="105" t="s">
        <v>1078</v>
      </c>
      <c r="B145" s="18" t="s">
        <v>2068</v>
      </c>
      <c r="C145" s="12">
        <v>205</v>
      </c>
      <c r="D145" s="44">
        <v>3.75</v>
      </c>
      <c r="E145" s="44">
        <v>1.89</v>
      </c>
      <c r="F145" s="44">
        <v>23.91</v>
      </c>
      <c r="G145" s="45">
        <v>128</v>
      </c>
      <c r="H145" s="44">
        <v>17.1</v>
      </c>
      <c r="I145" s="44">
        <v>39.4</v>
      </c>
      <c r="J145" s="44">
        <v>1.1</v>
      </c>
      <c r="K145" s="44">
        <v>0</v>
      </c>
      <c r="L145" s="17" t="s">
        <v>47</v>
      </c>
      <c r="M145" s="206" t="s">
        <v>1087</v>
      </c>
    </row>
    <row r="146" spans="1:13" ht="15.75">
      <c r="A146" s="105" t="s">
        <v>1078</v>
      </c>
      <c r="B146" s="18" t="s">
        <v>2069</v>
      </c>
      <c r="C146" s="12">
        <v>155</v>
      </c>
      <c r="D146" s="44">
        <v>1.6</v>
      </c>
      <c r="E146" s="44">
        <v>0.23</v>
      </c>
      <c r="F146" s="44">
        <v>21.77</v>
      </c>
      <c r="G146" s="45">
        <v>96</v>
      </c>
      <c r="H146" s="44">
        <v>2.7</v>
      </c>
      <c r="I146" s="44">
        <v>11.5</v>
      </c>
      <c r="J146" s="44">
        <v>0.3</v>
      </c>
      <c r="K146" s="44">
        <v>0</v>
      </c>
      <c r="L146" s="17" t="s">
        <v>47</v>
      </c>
      <c r="M146" s="206" t="s">
        <v>1088</v>
      </c>
    </row>
    <row r="147" spans="1:13" ht="15.75">
      <c r="A147" s="105" t="s">
        <v>1078</v>
      </c>
      <c r="B147" s="18" t="s">
        <v>2069</v>
      </c>
      <c r="C147" s="12">
        <v>205</v>
      </c>
      <c r="D147" s="44">
        <v>2.13</v>
      </c>
      <c r="E147" s="44">
        <v>0.3</v>
      </c>
      <c r="F147" s="44">
        <v>27.38</v>
      </c>
      <c r="G147" s="45">
        <v>121</v>
      </c>
      <c r="H147" s="44">
        <v>3.7</v>
      </c>
      <c r="I147" s="44">
        <v>15.3</v>
      </c>
      <c r="J147" s="44">
        <v>0.3</v>
      </c>
      <c r="K147" s="44">
        <v>0</v>
      </c>
      <c r="L147" s="17" t="s">
        <v>47</v>
      </c>
      <c r="M147" s="206" t="s">
        <v>1088</v>
      </c>
    </row>
    <row r="148" spans="1:13" ht="15.75">
      <c r="A148" s="105" t="s">
        <v>1078</v>
      </c>
      <c r="B148" s="18" t="s">
        <v>2070</v>
      </c>
      <c r="C148" s="12">
        <v>155</v>
      </c>
      <c r="D148" s="44">
        <v>2.36</v>
      </c>
      <c r="E148" s="44">
        <v>0.23</v>
      </c>
      <c r="F148" s="44">
        <v>20.97</v>
      </c>
      <c r="G148" s="45">
        <v>95</v>
      </c>
      <c r="H148" s="44">
        <v>5.58</v>
      </c>
      <c r="I148" s="44">
        <v>4.2</v>
      </c>
      <c r="J148" s="44">
        <v>0.3</v>
      </c>
      <c r="K148" s="44">
        <v>0</v>
      </c>
      <c r="L148" s="17" t="s">
        <v>47</v>
      </c>
      <c r="M148" s="206" t="s">
        <v>1089</v>
      </c>
    </row>
    <row r="149" spans="1:13" ht="15.75">
      <c r="A149" s="105" t="s">
        <v>1078</v>
      </c>
      <c r="B149" s="18" t="s">
        <v>2071</v>
      </c>
      <c r="C149" s="12">
        <v>205</v>
      </c>
      <c r="D149" s="44">
        <v>3.14</v>
      </c>
      <c r="E149" s="44">
        <v>0.3</v>
      </c>
      <c r="F149" s="44">
        <v>26.31</v>
      </c>
      <c r="G149" s="45">
        <v>121</v>
      </c>
      <c r="H149" s="44">
        <v>7.3</v>
      </c>
      <c r="I149" s="44">
        <v>5.6</v>
      </c>
      <c r="J149" s="44">
        <v>0.3</v>
      </c>
      <c r="K149" s="44">
        <v>0</v>
      </c>
      <c r="L149" s="17" t="s">
        <v>47</v>
      </c>
      <c r="M149" s="206" t="s">
        <v>1089</v>
      </c>
    </row>
    <row r="150" spans="1:13" ht="15.75">
      <c r="A150" s="105" t="s">
        <v>1078</v>
      </c>
      <c r="B150" s="18" t="s">
        <v>2072</v>
      </c>
      <c r="C150" s="12">
        <v>155</v>
      </c>
      <c r="D150" s="44">
        <v>3.27</v>
      </c>
      <c r="E150" s="44">
        <v>0.36</v>
      </c>
      <c r="F150" s="44">
        <v>25.14</v>
      </c>
      <c r="G150" s="45">
        <v>117</v>
      </c>
      <c r="H150" s="44">
        <v>12.8</v>
      </c>
      <c r="I150" s="44">
        <v>17.9</v>
      </c>
      <c r="J150" s="44">
        <v>1.4</v>
      </c>
      <c r="K150" s="44">
        <v>0</v>
      </c>
      <c r="L150" s="17" t="s">
        <v>47</v>
      </c>
      <c r="M150" s="206" t="s">
        <v>1090</v>
      </c>
    </row>
    <row r="151" spans="1:13" ht="15.75">
      <c r="A151" s="105" t="s">
        <v>1078</v>
      </c>
      <c r="B151" s="18" t="s">
        <v>2072</v>
      </c>
      <c r="C151" s="12">
        <v>205</v>
      </c>
      <c r="D151" s="44">
        <v>4.36</v>
      </c>
      <c r="E151" s="44">
        <v>0.48</v>
      </c>
      <c r="F151" s="44">
        <v>31.87</v>
      </c>
      <c r="G151" s="45">
        <v>149</v>
      </c>
      <c r="H151" s="44">
        <v>16.7</v>
      </c>
      <c r="I151" s="44">
        <v>23.8</v>
      </c>
      <c r="J151" s="44">
        <v>1.9</v>
      </c>
      <c r="K151" s="44">
        <v>0</v>
      </c>
      <c r="L151" s="17" t="s">
        <v>47</v>
      </c>
      <c r="M151" s="206" t="s">
        <v>1090</v>
      </c>
    </row>
    <row r="152" spans="1:13" ht="15.75">
      <c r="A152" s="105" t="s">
        <v>1078</v>
      </c>
      <c r="B152" s="18" t="s">
        <v>1091</v>
      </c>
      <c r="C152" s="12">
        <v>158</v>
      </c>
      <c r="D152" s="44">
        <v>3.46</v>
      </c>
      <c r="E152" s="44">
        <v>4.57</v>
      </c>
      <c r="F152" s="44">
        <v>24.7</v>
      </c>
      <c r="G152" s="45">
        <v>154</v>
      </c>
      <c r="H152" s="44">
        <v>10.1</v>
      </c>
      <c r="I152" s="44">
        <v>24.7</v>
      </c>
      <c r="J152" s="44">
        <v>0.8</v>
      </c>
      <c r="K152" s="44">
        <v>0</v>
      </c>
      <c r="L152" s="17" t="s">
        <v>47</v>
      </c>
      <c r="M152" s="206" t="s">
        <v>1092</v>
      </c>
    </row>
    <row r="153" spans="1:13" ht="15.75">
      <c r="A153" s="105"/>
      <c r="B153" s="18" t="s">
        <v>1091</v>
      </c>
      <c r="C153" s="12">
        <v>188</v>
      </c>
      <c r="D153" s="44">
        <v>4.1</v>
      </c>
      <c r="E153" s="44">
        <v>4.4</v>
      </c>
      <c r="F153" s="44">
        <v>28.3</v>
      </c>
      <c r="G153" s="45">
        <v>169</v>
      </c>
      <c r="H153" s="44">
        <v>11.8</v>
      </c>
      <c r="I153" s="44">
        <v>29.7</v>
      </c>
      <c r="J153" s="44">
        <v>1</v>
      </c>
      <c r="K153" s="44">
        <v>0</v>
      </c>
      <c r="L153" s="17" t="s">
        <v>47</v>
      </c>
      <c r="M153" s="206"/>
    </row>
    <row r="154" spans="1:13" ht="15.75">
      <c r="A154" s="105" t="s">
        <v>1078</v>
      </c>
      <c r="B154" s="18" t="s">
        <v>1091</v>
      </c>
      <c r="C154" s="12">
        <v>208</v>
      </c>
      <c r="D154" s="44">
        <v>4.59</v>
      </c>
      <c r="E154" s="44">
        <v>4.9</v>
      </c>
      <c r="F154" s="44">
        <v>31.26</v>
      </c>
      <c r="G154" s="45">
        <v>187</v>
      </c>
      <c r="H154" s="44">
        <v>13.1</v>
      </c>
      <c r="I154" s="44">
        <v>32.9</v>
      </c>
      <c r="J154" s="44">
        <v>1.1</v>
      </c>
      <c r="K154" s="44">
        <v>0</v>
      </c>
      <c r="L154" s="17" t="s">
        <v>47</v>
      </c>
      <c r="M154" s="206" t="s">
        <v>1092</v>
      </c>
    </row>
    <row r="155" spans="1:13" ht="15.75">
      <c r="A155" s="105" t="s">
        <v>1078</v>
      </c>
      <c r="B155" s="18" t="s">
        <v>1093</v>
      </c>
      <c r="C155" s="12">
        <v>158</v>
      </c>
      <c r="D155" s="44">
        <v>3.69</v>
      </c>
      <c r="E155" s="44">
        <v>5.4</v>
      </c>
      <c r="F155" s="44">
        <v>22.56</v>
      </c>
      <c r="G155" s="45">
        <v>154</v>
      </c>
      <c r="H155" s="44">
        <v>21.1</v>
      </c>
      <c r="I155" s="44">
        <v>34.5</v>
      </c>
      <c r="J155" s="44">
        <v>1.2</v>
      </c>
      <c r="K155" s="44">
        <v>0</v>
      </c>
      <c r="L155" s="17" t="s">
        <v>47</v>
      </c>
      <c r="M155" s="206" t="s">
        <v>1094</v>
      </c>
    </row>
    <row r="156" spans="1:13" ht="15.75">
      <c r="A156" s="105" t="s">
        <v>1078</v>
      </c>
      <c r="B156" s="18" t="s">
        <v>1093</v>
      </c>
      <c r="C156" s="12">
        <v>208</v>
      </c>
      <c r="D156" s="44">
        <v>4.91</v>
      </c>
      <c r="E156" s="44">
        <v>6</v>
      </c>
      <c r="F156" s="44">
        <v>28.41</v>
      </c>
      <c r="G156" s="45">
        <v>187</v>
      </c>
      <c r="H156" s="44">
        <v>27.8</v>
      </c>
      <c r="I156" s="44">
        <v>46</v>
      </c>
      <c r="J156" s="44">
        <v>1.6</v>
      </c>
      <c r="K156" s="44">
        <v>0</v>
      </c>
      <c r="L156" s="17" t="s">
        <v>47</v>
      </c>
      <c r="M156" s="206" t="s">
        <v>1094</v>
      </c>
    </row>
    <row r="157" spans="1:13" ht="15.75">
      <c r="A157" s="105" t="s">
        <v>1078</v>
      </c>
      <c r="B157" s="18" t="s">
        <v>1095</v>
      </c>
      <c r="C157" s="12">
        <v>158</v>
      </c>
      <c r="D157" s="44">
        <v>2.85</v>
      </c>
      <c r="E157" s="44">
        <v>5.01</v>
      </c>
      <c r="F157" s="44">
        <v>19.23</v>
      </c>
      <c r="G157" s="45">
        <v>133</v>
      </c>
      <c r="H157" s="44">
        <v>14</v>
      </c>
      <c r="I157" s="44">
        <v>29.5</v>
      </c>
      <c r="J157" s="44">
        <v>0.8</v>
      </c>
      <c r="K157" s="44">
        <v>0</v>
      </c>
      <c r="L157" s="17" t="s">
        <v>47</v>
      </c>
      <c r="M157" s="206" t="s">
        <v>1096</v>
      </c>
    </row>
    <row r="158" spans="1:13" ht="15.75">
      <c r="A158" s="105" t="s">
        <v>1078</v>
      </c>
      <c r="B158" s="18" t="s">
        <v>1095</v>
      </c>
      <c r="C158" s="12">
        <v>208</v>
      </c>
      <c r="D158" s="44">
        <v>3.79</v>
      </c>
      <c r="E158" s="44">
        <v>5.48</v>
      </c>
      <c r="F158" s="44">
        <v>23.97</v>
      </c>
      <c r="G158" s="45">
        <v>160</v>
      </c>
      <c r="H158" s="44">
        <v>18.3</v>
      </c>
      <c r="I158" s="44">
        <v>39.4</v>
      </c>
      <c r="J158" s="44">
        <v>1.1</v>
      </c>
      <c r="K158" s="44">
        <v>0</v>
      </c>
      <c r="L158" s="17" t="s">
        <v>47</v>
      </c>
      <c r="M158" s="206" t="s">
        <v>1096</v>
      </c>
    </row>
    <row r="159" spans="1:13" ht="15.75">
      <c r="A159" s="105"/>
      <c r="B159" s="18" t="s">
        <v>1095</v>
      </c>
      <c r="C159" s="12">
        <v>188</v>
      </c>
      <c r="D159" s="44">
        <v>3.4</v>
      </c>
      <c r="E159" s="44">
        <v>5</v>
      </c>
      <c r="F159" s="44">
        <v>21.7</v>
      </c>
      <c r="G159" s="45">
        <v>145</v>
      </c>
      <c r="H159" s="44">
        <v>16.5</v>
      </c>
      <c r="I159" s="44">
        <v>35.6</v>
      </c>
      <c r="J159" s="44">
        <v>1</v>
      </c>
      <c r="K159" s="44">
        <v>0</v>
      </c>
      <c r="L159" s="17" t="s">
        <v>47</v>
      </c>
      <c r="M159" s="206"/>
    </row>
    <row r="160" spans="1:13" ht="15.75">
      <c r="A160" s="105" t="s">
        <v>1078</v>
      </c>
      <c r="B160" s="18" t="s">
        <v>1097</v>
      </c>
      <c r="C160" s="12">
        <v>158</v>
      </c>
      <c r="D160" s="44">
        <v>2.12</v>
      </c>
      <c r="E160" s="44">
        <v>3.89</v>
      </c>
      <c r="F160" s="44">
        <v>26.86</v>
      </c>
      <c r="G160" s="45">
        <v>151</v>
      </c>
      <c r="H160" s="44">
        <v>4.4</v>
      </c>
      <c r="I160" s="44">
        <v>14.9</v>
      </c>
      <c r="J160" s="44">
        <v>0.3</v>
      </c>
      <c r="K160" s="44">
        <v>0</v>
      </c>
      <c r="L160" s="17" t="s">
        <v>47</v>
      </c>
      <c r="M160" s="206" t="s">
        <v>1098</v>
      </c>
    </row>
    <row r="161" spans="1:13" ht="15.75">
      <c r="A161" s="105" t="s">
        <v>1078</v>
      </c>
      <c r="B161" s="18" t="s">
        <v>1097</v>
      </c>
      <c r="C161" s="12">
        <v>208</v>
      </c>
      <c r="D161" s="44">
        <v>2.17</v>
      </c>
      <c r="E161" s="44">
        <v>3.89</v>
      </c>
      <c r="F161" s="44">
        <v>27.45</v>
      </c>
      <c r="G161" s="45">
        <v>154</v>
      </c>
      <c r="H161" s="44">
        <v>4.9</v>
      </c>
      <c r="I161" s="44">
        <v>15.3</v>
      </c>
      <c r="J161" s="44">
        <v>0.3</v>
      </c>
      <c r="K161" s="44">
        <v>0</v>
      </c>
      <c r="L161" s="17" t="s">
        <v>47</v>
      </c>
      <c r="M161" s="206" t="s">
        <v>1098</v>
      </c>
    </row>
    <row r="162" spans="1:13" ht="15.75">
      <c r="A162" s="105" t="s">
        <v>1078</v>
      </c>
      <c r="B162" s="18" t="s">
        <v>191</v>
      </c>
      <c r="C162" s="12">
        <v>158</v>
      </c>
      <c r="D162" s="44">
        <v>2.4</v>
      </c>
      <c r="E162" s="44">
        <v>3.82</v>
      </c>
      <c r="F162" s="44">
        <v>21.04</v>
      </c>
      <c r="G162" s="45">
        <v>128</v>
      </c>
      <c r="H162" s="44">
        <v>6.6</v>
      </c>
      <c r="I162" s="44">
        <v>4.2</v>
      </c>
      <c r="J162" s="44">
        <v>0.3</v>
      </c>
      <c r="K162" s="44">
        <v>0</v>
      </c>
      <c r="L162" s="17" t="s">
        <v>47</v>
      </c>
      <c r="M162" s="206" t="s">
        <v>1099</v>
      </c>
    </row>
    <row r="163" spans="1:13" ht="15.75">
      <c r="A163" s="105"/>
      <c r="B163" s="18" t="s">
        <v>2049</v>
      </c>
      <c r="C163" s="12">
        <v>138</v>
      </c>
      <c r="D163" s="44">
        <v>2.1</v>
      </c>
      <c r="E163" s="44">
        <v>3.3</v>
      </c>
      <c r="F163" s="44">
        <v>18.4</v>
      </c>
      <c r="G163" s="45">
        <v>112</v>
      </c>
      <c r="H163" s="44">
        <v>5.8</v>
      </c>
      <c r="I163" s="44">
        <v>3.7</v>
      </c>
      <c r="J163" s="44">
        <v>0.3</v>
      </c>
      <c r="K163" s="44">
        <v>0</v>
      </c>
      <c r="L163" s="17" t="s">
        <v>47</v>
      </c>
      <c r="M163" s="206"/>
    </row>
    <row r="164" spans="1:13" ht="15.75">
      <c r="A164" s="105"/>
      <c r="B164" s="18" t="s">
        <v>2108</v>
      </c>
      <c r="C164" s="12">
        <v>188</v>
      </c>
      <c r="D164" s="44">
        <v>2.9</v>
      </c>
      <c r="E164" s="44">
        <v>3.5</v>
      </c>
      <c r="F164" s="44">
        <v>23.8</v>
      </c>
      <c r="G164" s="45">
        <v>138</v>
      </c>
      <c r="H164" s="44">
        <v>7.4</v>
      </c>
      <c r="I164" s="44">
        <v>5</v>
      </c>
      <c r="J164" s="44">
        <v>0.3</v>
      </c>
      <c r="K164" s="44">
        <v>0</v>
      </c>
      <c r="L164" s="17" t="s">
        <v>47</v>
      </c>
      <c r="M164" s="206"/>
    </row>
    <row r="165" spans="1:13" ht="15.75">
      <c r="A165" s="105" t="s">
        <v>1078</v>
      </c>
      <c r="B165" s="18" t="s">
        <v>111</v>
      </c>
      <c r="C165" s="12">
        <v>208</v>
      </c>
      <c r="D165" s="44">
        <v>3.18</v>
      </c>
      <c r="E165" s="44">
        <v>3.89</v>
      </c>
      <c r="F165" s="44">
        <v>26.38</v>
      </c>
      <c r="G165" s="45">
        <v>153</v>
      </c>
      <c r="H165" s="44">
        <v>8.2</v>
      </c>
      <c r="I165" s="44">
        <v>5.5</v>
      </c>
      <c r="J165" s="44">
        <v>0.3</v>
      </c>
      <c r="K165" s="44">
        <v>0</v>
      </c>
      <c r="L165" s="17" t="s">
        <v>47</v>
      </c>
      <c r="M165" s="206" t="s">
        <v>1099</v>
      </c>
    </row>
    <row r="166" spans="1:13" ht="15.75">
      <c r="A166" s="105" t="s">
        <v>1078</v>
      </c>
      <c r="B166" s="18" t="s">
        <v>1100</v>
      </c>
      <c r="C166" s="12">
        <v>158</v>
      </c>
      <c r="D166" s="44">
        <v>3.31</v>
      </c>
      <c r="E166" s="44">
        <v>3.95</v>
      </c>
      <c r="F166" s="44">
        <v>25.2</v>
      </c>
      <c r="G166" s="45">
        <v>150</v>
      </c>
      <c r="H166" s="44">
        <v>13.9</v>
      </c>
      <c r="I166" s="44">
        <v>17.9</v>
      </c>
      <c r="J166" s="44">
        <v>1.4</v>
      </c>
      <c r="K166" s="44">
        <v>0</v>
      </c>
      <c r="L166" s="17" t="s">
        <v>47</v>
      </c>
      <c r="M166" s="206" t="s">
        <v>1101</v>
      </c>
    </row>
    <row r="167" spans="1:13" ht="15.75">
      <c r="A167" s="105" t="s">
        <v>1078</v>
      </c>
      <c r="B167" s="18" t="s">
        <v>1102</v>
      </c>
      <c r="C167" s="12">
        <v>208</v>
      </c>
      <c r="D167" s="44">
        <v>4.4</v>
      </c>
      <c r="E167" s="44">
        <v>4.06</v>
      </c>
      <c r="F167" s="44">
        <v>31.93</v>
      </c>
      <c r="G167" s="45">
        <v>182</v>
      </c>
      <c r="H167" s="44">
        <v>17.9</v>
      </c>
      <c r="I167" s="44">
        <v>23.8</v>
      </c>
      <c r="J167" s="44">
        <v>1.9</v>
      </c>
      <c r="K167" s="44">
        <v>0</v>
      </c>
      <c r="L167" s="17" t="s">
        <v>47</v>
      </c>
      <c r="M167" s="206" t="s">
        <v>1101</v>
      </c>
    </row>
    <row r="168" spans="1:13" ht="15.75">
      <c r="A168" s="105" t="s">
        <v>1103</v>
      </c>
      <c r="B168" s="18" t="s">
        <v>1104</v>
      </c>
      <c r="C168" s="12">
        <v>150</v>
      </c>
      <c r="D168" s="44">
        <v>18.11</v>
      </c>
      <c r="E168" s="44">
        <v>13.09</v>
      </c>
      <c r="F168" s="44">
        <v>31.6</v>
      </c>
      <c r="G168" s="45">
        <v>316</v>
      </c>
      <c r="H168" s="44">
        <v>165.7</v>
      </c>
      <c r="I168" s="44">
        <v>91.2</v>
      </c>
      <c r="J168" s="44">
        <v>3.1</v>
      </c>
      <c r="K168" s="44">
        <v>0.4</v>
      </c>
      <c r="L168" s="17" t="s">
        <v>1105</v>
      </c>
      <c r="M168" s="206" t="s">
        <v>1106</v>
      </c>
    </row>
    <row r="169" spans="1:13" ht="15.75">
      <c r="A169" s="105" t="s">
        <v>1103</v>
      </c>
      <c r="B169" s="18" t="s">
        <v>1104</v>
      </c>
      <c r="C169" s="12">
        <v>200</v>
      </c>
      <c r="D169" s="44">
        <v>24.05</v>
      </c>
      <c r="E169" s="44">
        <v>17.06</v>
      </c>
      <c r="F169" s="44">
        <v>41.9</v>
      </c>
      <c r="G169" s="45">
        <v>417</v>
      </c>
      <c r="H169" s="44">
        <v>216.9</v>
      </c>
      <c r="I169" s="44">
        <v>121.1</v>
      </c>
      <c r="J169" s="44">
        <v>4.2</v>
      </c>
      <c r="K169" s="44">
        <v>0.5</v>
      </c>
      <c r="L169" s="17" t="s">
        <v>1105</v>
      </c>
      <c r="M169" s="208" t="s">
        <v>1106</v>
      </c>
    </row>
    <row r="170" spans="1:13" ht="15.75">
      <c r="A170" s="105" t="s">
        <v>1103</v>
      </c>
      <c r="B170" s="18" t="s">
        <v>1104</v>
      </c>
      <c r="C170" s="12">
        <v>150</v>
      </c>
      <c r="D170" s="44">
        <v>16.93</v>
      </c>
      <c r="E170" s="44">
        <v>12.26</v>
      </c>
      <c r="F170" s="44">
        <v>31.5</v>
      </c>
      <c r="G170" s="45">
        <v>304</v>
      </c>
      <c r="H170" s="44">
        <v>170.8</v>
      </c>
      <c r="I170" s="44">
        <v>39.3</v>
      </c>
      <c r="J170" s="44">
        <v>2.1</v>
      </c>
      <c r="K170" s="44">
        <v>0.4</v>
      </c>
      <c r="L170" s="17" t="s">
        <v>1105</v>
      </c>
      <c r="M170" s="206" t="s">
        <v>1107</v>
      </c>
    </row>
    <row r="171" spans="1:13" ht="15.75">
      <c r="A171" s="105" t="s">
        <v>1103</v>
      </c>
      <c r="B171" s="18" t="s">
        <v>1104</v>
      </c>
      <c r="C171" s="12">
        <v>200</v>
      </c>
      <c r="D171" s="44">
        <v>22.47</v>
      </c>
      <c r="E171" s="44">
        <v>15.96</v>
      </c>
      <c r="F171" s="44">
        <v>41.9</v>
      </c>
      <c r="G171" s="45">
        <v>401</v>
      </c>
      <c r="H171" s="44">
        <v>223.6</v>
      </c>
      <c r="I171" s="44">
        <v>52</v>
      </c>
      <c r="J171" s="44">
        <v>2.9</v>
      </c>
      <c r="K171" s="44">
        <v>0.5</v>
      </c>
      <c r="L171" s="17" t="s">
        <v>1105</v>
      </c>
      <c r="M171" s="208" t="s">
        <v>1071</v>
      </c>
    </row>
    <row r="172" spans="1:13" ht="15.75">
      <c r="A172" s="105" t="s">
        <v>1108</v>
      </c>
      <c r="B172" s="18" t="s">
        <v>1109</v>
      </c>
      <c r="C172" s="12">
        <v>150</v>
      </c>
      <c r="D172" s="44">
        <v>17.58</v>
      </c>
      <c r="E172" s="44">
        <v>13.3</v>
      </c>
      <c r="F172" s="44">
        <v>31.4</v>
      </c>
      <c r="G172" s="45">
        <v>318</v>
      </c>
      <c r="H172" s="44">
        <v>208.3</v>
      </c>
      <c r="I172" s="44">
        <v>50.2</v>
      </c>
      <c r="J172" s="44">
        <v>1.7</v>
      </c>
      <c r="K172" s="44">
        <v>0.6</v>
      </c>
      <c r="L172" s="17" t="s">
        <v>1110</v>
      </c>
      <c r="M172" s="206" t="s">
        <v>1106</v>
      </c>
    </row>
    <row r="173" spans="1:13" ht="15.75">
      <c r="A173" s="105"/>
      <c r="B173" s="18" t="s">
        <v>1109</v>
      </c>
      <c r="C173" s="12">
        <v>200</v>
      </c>
      <c r="D173" s="44">
        <v>23.34</v>
      </c>
      <c r="E173" s="44">
        <v>17.4</v>
      </c>
      <c r="F173" s="44">
        <v>41.4</v>
      </c>
      <c r="G173" s="45">
        <v>416</v>
      </c>
      <c r="H173" s="44">
        <v>277.3</v>
      </c>
      <c r="I173" s="44">
        <v>65.6</v>
      </c>
      <c r="J173" s="44">
        <v>2.2</v>
      </c>
      <c r="K173" s="44">
        <v>0.9</v>
      </c>
      <c r="L173" s="17" t="s">
        <v>1110</v>
      </c>
      <c r="M173" s="208" t="s">
        <v>1106</v>
      </c>
    </row>
    <row r="174" spans="1:13" ht="15.75">
      <c r="A174" s="123"/>
      <c r="B174" s="18" t="s">
        <v>1109</v>
      </c>
      <c r="C174" s="12">
        <v>150</v>
      </c>
      <c r="D174" s="44">
        <v>18.78</v>
      </c>
      <c r="E174" s="44">
        <v>13.85</v>
      </c>
      <c r="F174" s="44">
        <v>33.1</v>
      </c>
      <c r="G174" s="45">
        <v>332</v>
      </c>
      <c r="H174" s="44">
        <v>201.5</v>
      </c>
      <c r="I174" s="44">
        <v>85.6</v>
      </c>
      <c r="J174" s="44">
        <v>2.8</v>
      </c>
      <c r="K174" s="44">
        <v>0.6</v>
      </c>
      <c r="L174" s="17" t="s">
        <v>1110</v>
      </c>
      <c r="M174" s="206" t="s">
        <v>1107</v>
      </c>
    </row>
    <row r="175" spans="1:13" ht="15.75">
      <c r="A175" s="123"/>
      <c r="B175" s="18" t="s">
        <v>1109</v>
      </c>
      <c r="C175" s="12">
        <v>200</v>
      </c>
      <c r="D175" s="44">
        <v>24.96</v>
      </c>
      <c r="E175" s="44">
        <v>18.15</v>
      </c>
      <c r="F175" s="44">
        <v>43.8</v>
      </c>
      <c r="G175" s="45">
        <v>438</v>
      </c>
      <c r="H175" s="44">
        <v>268.7</v>
      </c>
      <c r="I175" s="44">
        <v>113.2</v>
      </c>
      <c r="J175" s="44">
        <v>3.7</v>
      </c>
      <c r="K175" s="44">
        <v>0.8</v>
      </c>
      <c r="L175" s="17" t="s">
        <v>1110</v>
      </c>
      <c r="M175" s="208" t="s">
        <v>1071</v>
      </c>
    </row>
    <row r="176" spans="1:13" ht="15.75">
      <c r="A176" s="105" t="s">
        <v>1111</v>
      </c>
      <c r="B176" s="18" t="s">
        <v>1112</v>
      </c>
      <c r="C176" s="12">
        <v>150</v>
      </c>
      <c r="D176" s="44">
        <v>5.53</v>
      </c>
      <c r="E176" s="44">
        <v>4.78</v>
      </c>
      <c r="F176" s="44">
        <v>40.6</v>
      </c>
      <c r="G176" s="45">
        <v>227</v>
      </c>
      <c r="H176" s="44">
        <v>105.7</v>
      </c>
      <c r="I176" s="44">
        <v>31.5</v>
      </c>
      <c r="J176" s="44">
        <v>0.9</v>
      </c>
      <c r="K176" s="44">
        <v>0.5</v>
      </c>
      <c r="L176" s="17" t="s">
        <v>1113</v>
      </c>
      <c r="M176" s="206" t="s">
        <v>1114</v>
      </c>
    </row>
    <row r="177" spans="1:13" ht="15.75">
      <c r="A177" s="105"/>
      <c r="B177" s="18" t="s">
        <v>1112</v>
      </c>
      <c r="C177" s="12">
        <v>200</v>
      </c>
      <c r="D177" s="44">
        <v>7.77</v>
      </c>
      <c r="E177" s="44">
        <v>7.06</v>
      </c>
      <c r="F177" s="44">
        <v>53.9</v>
      </c>
      <c r="G177" s="45">
        <v>310</v>
      </c>
      <c r="H177" s="44">
        <v>143</v>
      </c>
      <c r="I177" s="44">
        <v>42.3</v>
      </c>
      <c r="J177" s="44">
        <v>1.2</v>
      </c>
      <c r="K177" s="44">
        <v>0.7</v>
      </c>
      <c r="L177" s="17" t="s">
        <v>1113</v>
      </c>
      <c r="M177" s="206" t="s">
        <v>1114</v>
      </c>
    </row>
    <row r="178" spans="1:13" ht="15.75">
      <c r="A178" s="123"/>
      <c r="B178" s="18" t="s">
        <v>1115</v>
      </c>
      <c r="C178" s="12">
        <v>150</v>
      </c>
      <c r="D178" s="44">
        <v>6.61</v>
      </c>
      <c r="E178" s="44">
        <v>4.78</v>
      </c>
      <c r="F178" s="44">
        <v>39.4</v>
      </c>
      <c r="G178" s="45">
        <v>227</v>
      </c>
      <c r="H178" s="44">
        <v>109.7</v>
      </c>
      <c r="I178" s="44">
        <v>21.1</v>
      </c>
      <c r="J178" s="44">
        <v>0.9</v>
      </c>
      <c r="K178" s="44">
        <v>0.5</v>
      </c>
      <c r="L178" s="17" t="s">
        <v>1113</v>
      </c>
      <c r="M178" s="208" t="s">
        <v>1116</v>
      </c>
    </row>
    <row r="179" spans="1:13" ht="15.75">
      <c r="A179" s="123"/>
      <c r="B179" s="18" t="s">
        <v>1115</v>
      </c>
      <c r="C179" s="12">
        <v>200</v>
      </c>
      <c r="D179" s="44">
        <v>9.2</v>
      </c>
      <c r="E179" s="44">
        <v>7.06</v>
      </c>
      <c r="F179" s="44">
        <v>52.4</v>
      </c>
      <c r="G179" s="45">
        <v>310</v>
      </c>
      <c r="H179" s="44">
        <v>148.3</v>
      </c>
      <c r="I179" s="44">
        <v>28.5</v>
      </c>
      <c r="J179" s="44">
        <v>1.2</v>
      </c>
      <c r="K179" s="44">
        <v>0.7</v>
      </c>
      <c r="L179" s="17" t="s">
        <v>1113</v>
      </c>
      <c r="M179" s="208" t="s">
        <v>1116</v>
      </c>
    </row>
    <row r="180" spans="1:13" ht="15.75">
      <c r="A180" s="123"/>
      <c r="B180" s="18" t="s">
        <v>1117</v>
      </c>
      <c r="C180" s="12">
        <v>150</v>
      </c>
      <c r="D180" s="44">
        <v>7.44</v>
      </c>
      <c r="E180" s="44">
        <v>5.69</v>
      </c>
      <c r="F180" s="44">
        <v>40.7</v>
      </c>
      <c r="G180" s="45">
        <v>244</v>
      </c>
      <c r="H180" s="44">
        <v>112.8</v>
      </c>
      <c r="I180" s="44">
        <v>45.5</v>
      </c>
      <c r="J180" s="44">
        <v>1.5</v>
      </c>
      <c r="K180" s="44">
        <v>0.5</v>
      </c>
      <c r="L180" s="17" t="s">
        <v>1113</v>
      </c>
      <c r="M180" s="206" t="s">
        <v>1118</v>
      </c>
    </row>
    <row r="181" spans="1:13" ht="15.75">
      <c r="A181" s="123"/>
      <c r="B181" s="18" t="s">
        <v>1117</v>
      </c>
      <c r="C181" s="12">
        <v>200</v>
      </c>
      <c r="D181" s="44">
        <v>10.27</v>
      </c>
      <c r="E181" s="44">
        <v>8.26</v>
      </c>
      <c r="F181" s="44">
        <v>53.9</v>
      </c>
      <c r="G181" s="45">
        <v>331</v>
      </c>
      <c r="H181" s="44">
        <v>152.5</v>
      </c>
      <c r="I181" s="44">
        <v>60.6</v>
      </c>
      <c r="J181" s="44">
        <v>2.1</v>
      </c>
      <c r="K181" s="44">
        <v>0.7</v>
      </c>
      <c r="L181" s="17" t="s">
        <v>1113</v>
      </c>
      <c r="M181" s="206" t="s">
        <v>1118</v>
      </c>
    </row>
    <row r="182" spans="1:13" ht="15.75">
      <c r="A182" s="123"/>
      <c r="B182" s="18" t="s">
        <v>1119</v>
      </c>
      <c r="C182" s="12">
        <v>150</v>
      </c>
      <c r="D182" s="44">
        <v>7.26</v>
      </c>
      <c r="E182" s="44">
        <v>4.9</v>
      </c>
      <c r="F182" s="44">
        <v>41.4</v>
      </c>
      <c r="G182" s="45">
        <v>239</v>
      </c>
      <c r="H182" s="44">
        <v>117.7</v>
      </c>
      <c r="I182" s="44">
        <v>37.1</v>
      </c>
      <c r="J182" s="44">
        <v>2.3</v>
      </c>
      <c r="K182" s="44">
        <v>0.5</v>
      </c>
      <c r="L182" s="17" t="s">
        <v>1113</v>
      </c>
      <c r="M182" s="208" t="s">
        <v>1120</v>
      </c>
    </row>
    <row r="183" spans="1:13" ht="15.75">
      <c r="A183" s="123"/>
      <c r="B183" s="18" t="s">
        <v>1119</v>
      </c>
      <c r="C183" s="12">
        <v>200</v>
      </c>
      <c r="D183" s="44">
        <v>10.03</v>
      </c>
      <c r="E183" s="44">
        <v>7.21</v>
      </c>
      <c r="F183" s="44">
        <v>54.8</v>
      </c>
      <c r="G183" s="45">
        <v>324</v>
      </c>
      <c r="H183" s="44">
        <v>158.9</v>
      </c>
      <c r="I183" s="44">
        <v>49.9</v>
      </c>
      <c r="J183" s="44">
        <v>3.1</v>
      </c>
      <c r="K183" s="44">
        <v>0.7</v>
      </c>
      <c r="L183" s="17" t="s">
        <v>1113</v>
      </c>
      <c r="M183" s="208" t="s">
        <v>1120</v>
      </c>
    </row>
    <row r="184" spans="1:13" ht="15.75">
      <c r="A184" s="105" t="s">
        <v>1121</v>
      </c>
      <c r="B184" s="18" t="s">
        <v>1122</v>
      </c>
      <c r="C184" s="19">
        <v>150</v>
      </c>
      <c r="D184" s="8">
        <v>9.1</v>
      </c>
      <c r="E184" s="8">
        <v>7.47</v>
      </c>
      <c r="F184" s="8">
        <v>47.9</v>
      </c>
      <c r="G184" s="9">
        <v>295</v>
      </c>
      <c r="H184" s="8">
        <v>75.4</v>
      </c>
      <c r="I184" s="8">
        <v>32.7</v>
      </c>
      <c r="J184" s="8">
        <v>1.2</v>
      </c>
      <c r="K184" s="8">
        <v>0.1</v>
      </c>
      <c r="L184" s="17" t="s">
        <v>1123</v>
      </c>
      <c r="M184" s="207"/>
    </row>
    <row r="185" spans="1:13" ht="15.75">
      <c r="A185" s="105"/>
      <c r="B185" s="18" t="s">
        <v>1122</v>
      </c>
      <c r="C185" s="19">
        <v>200</v>
      </c>
      <c r="D185" s="8">
        <v>12.49</v>
      </c>
      <c r="E185" s="8">
        <v>10.03</v>
      </c>
      <c r="F185" s="8">
        <v>64.6</v>
      </c>
      <c r="G185" s="9">
        <v>399</v>
      </c>
      <c r="H185" s="8">
        <v>102</v>
      </c>
      <c r="I185" s="8">
        <v>43.8</v>
      </c>
      <c r="J185" s="8">
        <v>1.7</v>
      </c>
      <c r="K185" s="8">
        <v>0.1</v>
      </c>
      <c r="L185" s="17" t="s">
        <v>1123</v>
      </c>
      <c r="M185" s="207"/>
    </row>
    <row r="186" spans="1:13" ht="15.75">
      <c r="A186" s="105" t="s">
        <v>1124</v>
      </c>
      <c r="B186" s="18" t="s">
        <v>1125</v>
      </c>
      <c r="C186" s="12">
        <v>150</v>
      </c>
      <c r="D186" s="44">
        <v>4.96</v>
      </c>
      <c r="E186" s="44">
        <v>4.17</v>
      </c>
      <c r="F186" s="44">
        <v>30.1</v>
      </c>
      <c r="G186" s="45">
        <v>178</v>
      </c>
      <c r="H186" s="44">
        <v>54.4</v>
      </c>
      <c r="I186" s="44">
        <v>12.7</v>
      </c>
      <c r="J186" s="44">
        <v>0.9</v>
      </c>
      <c r="K186" s="44">
        <v>0.4</v>
      </c>
      <c r="L186" s="17" t="s">
        <v>1126</v>
      </c>
      <c r="M186" s="208" t="s">
        <v>1127</v>
      </c>
    </row>
    <row r="187" spans="1:13" ht="15.75">
      <c r="A187" s="105"/>
      <c r="B187" s="18" t="s">
        <v>1125</v>
      </c>
      <c r="C187" s="12">
        <v>200</v>
      </c>
      <c r="D187" s="44">
        <v>6.86</v>
      </c>
      <c r="E187" s="44">
        <v>5.78</v>
      </c>
      <c r="F187" s="44">
        <v>41.2</v>
      </c>
      <c r="G187" s="45">
        <v>244</v>
      </c>
      <c r="H187" s="44">
        <v>73.8</v>
      </c>
      <c r="I187" s="44">
        <v>17.3</v>
      </c>
      <c r="J187" s="44">
        <v>1.3</v>
      </c>
      <c r="K187" s="44">
        <v>0.6</v>
      </c>
      <c r="L187" s="17" t="s">
        <v>1126</v>
      </c>
      <c r="M187" s="208" t="s">
        <v>1127</v>
      </c>
    </row>
    <row r="188" spans="1:13" ht="15.75">
      <c r="A188" s="123"/>
      <c r="B188" s="18" t="s">
        <v>1125</v>
      </c>
      <c r="C188" s="12">
        <v>150</v>
      </c>
      <c r="D188" s="44">
        <v>3.95</v>
      </c>
      <c r="E188" s="44">
        <v>4.17</v>
      </c>
      <c r="F188" s="44">
        <v>31.2</v>
      </c>
      <c r="G188" s="45">
        <v>178</v>
      </c>
      <c r="H188" s="44">
        <v>50.6</v>
      </c>
      <c r="I188" s="44">
        <v>22.4</v>
      </c>
      <c r="J188" s="44">
        <v>0.9</v>
      </c>
      <c r="K188" s="44">
        <v>0.4</v>
      </c>
      <c r="L188" s="17" t="s">
        <v>1126</v>
      </c>
      <c r="M188" s="206" t="s">
        <v>1128</v>
      </c>
    </row>
    <row r="189" spans="1:13" ht="15.75">
      <c r="A189" s="123"/>
      <c r="B189" s="18" t="s">
        <v>1125</v>
      </c>
      <c r="C189" s="12">
        <v>200</v>
      </c>
      <c r="D189" s="44">
        <v>5.5</v>
      </c>
      <c r="E189" s="44">
        <v>5.78</v>
      </c>
      <c r="F189" s="44">
        <v>42.7</v>
      </c>
      <c r="G189" s="45">
        <v>245</v>
      </c>
      <c r="H189" s="44">
        <v>68.8</v>
      </c>
      <c r="I189" s="44">
        <v>30.3</v>
      </c>
      <c r="J189" s="44">
        <v>1.3</v>
      </c>
      <c r="K189" s="44">
        <v>0.6</v>
      </c>
      <c r="L189" s="17" t="s">
        <v>1126</v>
      </c>
      <c r="M189" s="206" t="s">
        <v>1128</v>
      </c>
    </row>
    <row r="190" spans="1:13" ht="15.75">
      <c r="A190" s="123"/>
      <c r="B190" s="18" t="s">
        <v>1125</v>
      </c>
      <c r="C190" s="12">
        <v>150</v>
      </c>
      <c r="D190" s="44">
        <v>5.77</v>
      </c>
      <c r="E190" s="44">
        <v>5</v>
      </c>
      <c r="F190" s="44">
        <v>31.5</v>
      </c>
      <c r="G190" s="45">
        <v>194</v>
      </c>
      <c r="H190" s="44">
        <v>57.4</v>
      </c>
      <c r="I190" s="44">
        <v>35.4</v>
      </c>
      <c r="J190" s="44">
        <v>1.6</v>
      </c>
      <c r="K190" s="44">
        <v>0.4</v>
      </c>
      <c r="L190" s="17" t="s">
        <v>1126</v>
      </c>
      <c r="M190" s="206" t="s">
        <v>1129</v>
      </c>
    </row>
    <row r="191" spans="1:13" ht="15.75">
      <c r="A191" s="123"/>
      <c r="B191" s="18" t="s">
        <v>1125</v>
      </c>
      <c r="C191" s="12">
        <v>200</v>
      </c>
      <c r="D191" s="44">
        <v>7.35</v>
      </c>
      <c r="E191" s="44">
        <v>6.73</v>
      </c>
      <c r="F191" s="44">
        <v>39.7</v>
      </c>
      <c r="G191" s="45">
        <v>249</v>
      </c>
      <c r="H191" s="44">
        <v>76.7</v>
      </c>
      <c r="I191" s="44">
        <v>43.8</v>
      </c>
      <c r="J191" s="44">
        <v>2</v>
      </c>
      <c r="K191" s="44">
        <v>0.6</v>
      </c>
      <c r="L191" s="17" t="s">
        <v>1126</v>
      </c>
      <c r="M191" s="206" t="s">
        <v>1129</v>
      </c>
    </row>
    <row r="192" spans="1:13" ht="15.75">
      <c r="A192" s="123"/>
      <c r="B192" s="18" t="s">
        <v>1125</v>
      </c>
      <c r="C192" s="12">
        <v>150</v>
      </c>
      <c r="D192" s="44">
        <v>4.96</v>
      </c>
      <c r="E192" s="44">
        <v>4.15</v>
      </c>
      <c r="F192" s="44">
        <v>30.2</v>
      </c>
      <c r="G192" s="45">
        <v>178</v>
      </c>
      <c r="H192" s="44">
        <v>54.9</v>
      </c>
      <c r="I192" s="44">
        <v>13.2</v>
      </c>
      <c r="J192" s="44">
        <v>1</v>
      </c>
      <c r="K192" s="44">
        <v>0.3</v>
      </c>
      <c r="L192" s="17" t="s">
        <v>1126</v>
      </c>
      <c r="M192" s="208" t="s">
        <v>1130</v>
      </c>
    </row>
    <row r="193" spans="1:13" ht="15.75">
      <c r="A193" s="123"/>
      <c r="B193" s="18" t="s">
        <v>1125</v>
      </c>
      <c r="C193" s="12">
        <v>200</v>
      </c>
      <c r="D193" s="44">
        <v>6.86</v>
      </c>
      <c r="E193" s="44">
        <v>5.76</v>
      </c>
      <c r="F193" s="44">
        <v>41.4</v>
      </c>
      <c r="G193" s="45">
        <v>245</v>
      </c>
      <c r="H193" s="44">
        <v>74.5</v>
      </c>
      <c r="I193" s="44">
        <v>18</v>
      </c>
      <c r="J193" s="44">
        <v>1.3</v>
      </c>
      <c r="K193" s="44">
        <v>0.4</v>
      </c>
      <c r="L193" s="17" t="s">
        <v>1126</v>
      </c>
      <c r="M193" s="208" t="s">
        <v>1130</v>
      </c>
    </row>
    <row r="194" spans="1:13" ht="15.75">
      <c r="A194" s="123"/>
      <c r="B194" s="18" t="s">
        <v>1125</v>
      </c>
      <c r="C194" s="12">
        <v>150</v>
      </c>
      <c r="D194" s="44">
        <v>3.95</v>
      </c>
      <c r="E194" s="44">
        <v>4.15</v>
      </c>
      <c r="F194" s="44">
        <v>31.2</v>
      </c>
      <c r="G194" s="45">
        <v>178</v>
      </c>
      <c r="H194" s="44">
        <v>51.2</v>
      </c>
      <c r="I194" s="44">
        <v>22.9</v>
      </c>
      <c r="J194" s="44">
        <v>1</v>
      </c>
      <c r="K194" s="44">
        <v>0.3</v>
      </c>
      <c r="L194" s="17" t="s">
        <v>1126</v>
      </c>
      <c r="M194" s="206" t="s">
        <v>1131</v>
      </c>
    </row>
    <row r="195" spans="1:13" ht="15.75">
      <c r="A195" s="123"/>
      <c r="B195" s="18" t="s">
        <v>1125</v>
      </c>
      <c r="C195" s="12">
        <v>200</v>
      </c>
      <c r="D195" s="44">
        <v>5.5</v>
      </c>
      <c r="E195" s="44">
        <v>5.76</v>
      </c>
      <c r="F195" s="44">
        <v>42.8</v>
      </c>
      <c r="G195" s="45">
        <v>245</v>
      </c>
      <c r="H195" s="44">
        <v>69.5</v>
      </c>
      <c r="I195" s="44">
        <v>31</v>
      </c>
      <c r="J195" s="44">
        <v>1.3</v>
      </c>
      <c r="K195" s="44">
        <v>0.4</v>
      </c>
      <c r="L195" s="17" t="s">
        <v>1126</v>
      </c>
      <c r="M195" s="206" t="s">
        <v>1131</v>
      </c>
    </row>
    <row r="196" spans="1:13" ht="15.75">
      <c r="A196" s="123"/>
      <c r="B196" s="18" t="s">
        <v>1125</v>
      </c>
      <c r="C196" s="12">
        <v>150</v>
      </c>
      <c r="D196" s="44">
        <v>5.77</v>
      </c>
      <c r="E196" s="44">
        <v>4.99</v>
      </c>
      <c r="F196" s="44">
        <v>31.6</v>
      </c>
      <c r="G196" s="45">
        <v>194</v>
      </c>
      <c r="H196" s="44">
        <v>57.9</v>
      </c>
      <c r="I196" s="44">
        <v>36.1</v>
      </c>
      <c r="J196" s="44">
        <v>1.6</v>
      </c>
      <c r="K196" s="44">
        <v>0.3</v>
      </c>
      <c r="L196" s="17" t="s">
        <v>1126</v>
      </c>
      <c r="M196" s="206" t="s">
        <v>1132</v>
      </c>
    </row>
    <row r="197" spans="1:13" ht="15.75">
      <c r="A197" s="123"/>
      <c r="B197" s="18" t="s">
        <v>1125</v>
      </c>
      <c r="C197" s="12">
        <v>200</v>
      </c>
      <c r="D197" s="44">
        <v>7.35</v>
      </c>
      <c r="E197" s="44">
        <v>6.71</v>
      </c>
      <c r="F197" s="44">
        <v>39.8</v>
      </c>
      <c r="G197" s="45">
        <v>249</v>
      </c>
      <c r="H197" s="44">
        <v>77.4</v>
      </c>
      <c r="I197" s="44">
        <v>44.5</v>
      </c>
      <c r="J197" s="44">
        <v>2</v>
      </c>
      <c r="K197" s="44">
        <v>0.4</v>
      </c>
      <c r="L197" s="17" t="s">
        <v>1126</v>
      </c>
      <c r="M197" s="206" t="s">
        <v>1132</v>
      </c>
    </row>
    <row r="198" spans="1:13" ht="15.75">
      <c r="A198" s="105" t="s">
        <v>1133</v>
      </c>
      <c r="B198" s="18" t="s">
        <v>1134</v>
      </c>
      <c r="C198" s="12">
        <v>150</v>
      </c>
      <c r="D198" s="44">
        <v>7</v>
      </c>
      <c r="E198" s="44">
        <v>5.51</v>
      </c>
      <c r="F198" s="44">
        <v>35.5</v>
      </c>
      <c r="G198" s="45">
        <v>219</v>
      </c>
      <c r="H198" s="44">
        <v>119.5</v>
      </c>
      <c r="I198" s="44">
        <v>40.8</v>
      </c>
      <c r="J198" s="44">
        <v>1.6</v>
      </c>
      <c r="K198" s="44">
        <v>0.5</v>
      </c>
      <c r="L198" s="17" t="s">
        <v>1135</v>
      </c>
      <c r="M198" s="206" t="s">
        <v>1106</v>
      </c>
    </row>
    <row r="199" spans="1:13" ht="15.75">
      <c r="A199" s="105"/>
      <c r="B199" s="18" t="s">
        <v>1134</v>
      </c>
      <c r="C199" s="12">
        <v>200</v>
      </c>
      <c r="D199" s="44">
        <v>9.32</v>
      </c>
      <c r="E199" s="44">
        <v>7.57</v>
      </c>
      <c r="F199" s="44">
        <v>47.7</v>
      </c>
      <c r="G199" s="45">
        <v>296</v>
      </c>
      <c r="H199" s="44">
        <v>158.9</v>
      </c>
      <c r="I199" s="44">
        <v>55.1</v>
      </c>
      <c r="J199" s="44">
        <v>2.1</v>
      </c>
      <c r="K199" s="44">
        <v>0.72</v>
      </c>
      <c r="L199" s="17" t="s">
        <v>1135</v>
      </c>
      <c r="M199" s="208" t="s">
        <v>1106</v>
      </c>
    </row>
    <row r="200" spans="1:13" ht="15.75">
      <c r="A200" s="123"/>
      <c r="B200" s="18" t="s">
        <v>1134</v>
      </c>
      <c r="C200" s="12">
        <v>150</v>
      </c>
      <c r="D200" s="44">
        <v>8.05</v>
      </c>
      <c r="E200" s="44">
        <v>6.76</v>
      </c>
      <c r="F200" s="44">
        <v>35.4</v>
      </c>
      <c r="G200" s="45">
        <v>235</v>
      </c>
      <c r="H200" s="44">
        <v>125.8</v>
      </c>
      <c r="I200" s="44">
        <v>63.4</v>
      </c>
      <c r="J200" s="44">
        <v>2.2</v>
      </c>
      <c r="K200" s="44">
        <v>0.5</v>
      </c>
      <c r="L200" s="17" t="s">
        <v>1135</v>
      </c>
      <c r="M200" s="206" t="s">
        <v>1107</v>
      </c>
    </row>
    <row r="201" spans="1:13" ht="15.75">
      <c r="A201" s="123"/>
      <c r="B201" s="18" t="s">
        <v>1134</v>
      </c>
      <c r="C201" s="12">
        <v>200</v>
      </c>
      <c r="D201" s="44">
        <v>10.72</v>
      </c>
      <c r="E201" s="44">
        <v>9.26</v>
      </c>
      <c r="F201" s="44">
        <v>49.65</v>
      </c>
      <c r="G201" s="45">
        <v>317</v>
      </c>
      <c r="H201" s="44">
        <v>167.3</v>
      </c>
      <c r="I201" s="44">
        <v>85.4</v>
      </c>
      <c r="J201" s="44">
        <v>3</v>
      </c>
      <c r="K201" s="44">
        <v>0.72</v>
      </c>
      <c r="L201" s="17" t="s">
        <v>1135</v>
      </c>
      <c r="M201" s="208" t="s">
        <v>1071</v>
      </c>
    </row>
    <row r="202" spans="1:13" ht="15.75">
      <c r="A202" s="123"/>
      <c r="B202" s="18" t="s">
        <v>1134</v>
      </c>
      <c r="C202" s="12">
        <v>150</v>
      </c>
      <c r="D202" s="44">
        <v>8.16</v>
      </c>
      <c r="E202" s="44">
        <v>6.15</v>
      </c>
      <c r="F202" s="44">
        <v>36.1</v>
      </c>
      <c r="G202" s="45">
        <v>232</v>
      </c>
      <c r="H202" s="44">
        <v>116.8</v>
      </c>
      <c r="I202" s="44">
        <v>76</v>
      </c>
      <c r="J202" s="44">
        <v>2.7</v>
      </c>
      <c r="K202" s="44">
        <v>0.5</v>
      </c>
      <c r="L202" s="17" t="s">
        <v>1135</v>
      </c>
      <c r="M202" s="206" t="s">
        <v>1136</v>
      </c>
    </row>
    <row r="203" spans="1:13" ht="15.75">
      <c r="A203" s="123"/>
      <c r="B203" s="18" t="s">
        <v>1134</v>
      </c>
      <c r="C203" s="12">
        <v>200</v>
      </c>
      <c r="D203" s="44">
        <v>10.72</v>
      </c>
      <c r="E203" s="44">
        <v>8.39</v>
      </c>
      <c r="F203" s="44">
        <v>47.8</v>
      </c>
      <c r="G203" s="45">
        <v>309</v>
      </c>
      <c r="H203" s="44">
        <v>154.9</v>
      </c>
      <c r="I203" s="44">
        <v>100.3</v>
      </c>
      <c r="J203" s="44">
        <v>3.5</v>
      </c>
      <c r="K203" s="44">
        <v>0.72</v>
      </c>
      <c r="L203" s="17" t="s">
        <v>1135</v>
      </c>
      <c r="M203" s="208" t="s">
        <v>1136</v>
      </c>
    </row>
    <row r="204" spans="1:13" ht="15.75">
      <c r="A204" s="123"/>
      <c r="B204" s="18" t="s">
        <v>1134</v>
      </c>
      <c r="C204" s="12">
        <v>150</v>
      </c>
      <c r="D204" s="44">
        <v>8.04</v>
      </c>
      <c r="E204" s="44">
        <v>6.95</v>
      </c>
      <c r="F204" s="44">
        <v>36.5</v>
      </c>
      <c r="G204" s="45">
        <v>240</v>
      </c>
      <c r="H204" s="44">
        <v>136.6</v>
      </c>
      <c r="I204" s="44">
        <v>51.1</v>
      </c>
      <c r="J204" s="44">
        <v>1.8</v>
      </c>
      <c r="K204" s="44">
        <v>0.6</v>
      </c>
      <c r="L204" s="17" t="s">
        <v>1135</v>
      </c>
      <c r="M204" s="206" t="s">
        <v>1137</v>
      </c>
    </row>
    <row r="205" spans="1:13" ht="15.75">
      <c r="A205" s="123"/>
      <c r="B205" s="18" t="s">
        <v>1134</v>
      </c>
      <c r="C205" s="12">
        <v>200</v>
      </c>
      <c r="D205" s="44">
        <v>10.61</v>
      </c>
      <c r="E205" s="44">
        <v>9.47</v>
      </c>
      <c r="F205" s="44">
        <v>48.5</v>
      </c>
      <c r="G205" s="45">
        <v>321</v>
      </c>
      <c r="H205" s="44">
        <v>181.9</v>
      </c>
      <c r="I205" s="44">
        <v>67.7</v>
      </c>
      <c r="J205" s="44">
        <v>2.4</v>
      </c>
      <c r="K205" s="44">
        <v>0.8</v>
      </c>
      <c r="L205" s="17" t="s">
        <v>1135</v>
      </c>
      <c r="M205" s="208" t="s">
        <v>1137</v>
      </c>
    </row>
    <row r="206" spans="1:13" ht="15.75">
      <c r="A206" s="123"/>
      <c r="B206" s="18" t="s">
        <v>1134</v>
      </c>
      <c r="C206" s="12">
        <v>150</v>
      </c>
      <c r="D206" s="44">
        <v>8.03</v>
      </c>
      <c r="E206" s="44">
        <v>6.59</v>
      </c>
      <c r="F206" s="44">
        <v>35.6</v>
      </c>
      <c r="G206" s="45">
        <v>234</v>
      </c>
      <c r="H206" s="44">
        <v>123.4</v>
      </c>
      <c r="I206" s="44">
        <v>64.9</v>
      </c>
      <c r="J206" s="44">
        <v>2.3</v>
      </c>
      <c r="K206" s="44">
        <v>0.5</v>
      </c>
      <c r="L206" s="17" t="s">
        <v>1135</v>
      </c>
      <c r="M206" s="206" t="s">
        <v>1138</v>
      </c>
    </row>
    <row r="207" spans="1:13" ht="15.75">
      <c r="A207" s="123"/>
      <c r="B207" s="18" t="s">
        <v>1134</v>
      </c>
      <c r="C207" s="12">
        <v>200</v>
      </c>
      <c r="D207" s="44">
        <v>10.7</v>
      </c>
      <c r="E207" s="44">
        <v>9.03</v>
      </c>
      <c r="F207" s="44">
        <v>47.8</v>
      </c>
      <c r="G207" s="45">
        <v>315</v>
      </c>
      <c r="H207" s="44">
        <v>164.2</v>
      </c>
      <c r="I207" s="44">
        <v>87.3</v>
      </c>
      <c r="J207" s="44">
        <v>3.1</v>
      </c>
      <c r="K207" s="44">
        <v>0.7</v>
      </c>
      <c r="L207" s="17" t="s">
        <v>1135</v>
      </c>
      <c r="M207" s="208" t="s">
        <v>1138</v>
      </c>
    </row>
    <row r="208" spans="1:13" ht="15.75">
      <c r="A208" s="123"/>
      <c r="B208" s="18" t="s">
        <v>1134</v>
      </c>
      <c r="C208" s="12">
        <v>150</v>
      </c>
      <c r="D208" s="44">
        <v>8</v>
      </c>
      <c r="E208" s="44">
        <v>6.62</v>
      </c>
      <c r="F208" s="44">
        <v>36.4</v>
      </c>
      <c r="G208" s="45">
        <v>237</v>
      </c>
      <c r="H208" s="44">
        <v>132.7</v>
      </c>
      <c r="I208" s="44">
        <v>56.1</v>
      </c>
      <c r="J208" s="44">
        <v>2</v>
      </c>
      <c r="K208" s="44">
        <v>0.6</v>
      </c>
      <c r="L208" s="17" t="s">
        <v>1135</v>
      </c>
      <c r="M208" s="206" t="s">
        <v>1139</v>
      </c>
    </row>
    <row r="209" spans="1:13" ht="15.75">
      <c r="A209" s="123"/>
      <c r="B209" s="18" t="s">
        <v>1134</v>
      </c>
      <c r="C209" s="12">
        <v>200</v>
      </c>
      <c r="D209" s="44">
        <v>10.55</v>
      </c>
      <c r="E209" s="44">
        <v>9.04</v>
      </c>
      <c r="F209" s="44">
        <v>48.5</v>
      </c>
      <c r="G209" s="45">
        <v>317</v>
      </c>
      <c r="H209" s="44">
        <v>177</v>
      </c>
      <c r="I209" s="44">
        <v>73.6</v>
      </c>
      <c r="J209" s="44">
        <v>2.6</v>
      </c>
      <c r="K209" s="44">
        <v>0.8</v>
      </c>
      <c r="L209" s="17" t="s">
        <v>1135</v>
      </c>
      <c r="M209" s="208" t="s">
        <v>1139</v>
      </c>
    </row>
    <row r="210" spans="1:13" ht="15.75">
      <c r="A210" s="123"/>
      <c r="B210" s="18" t="s">
        <v>1134</v>
      </c>
      <c r="C210" s="12">
        <v>150</v>
      </c>
      <c r="D210" s="44">
        <v>7.84</v>
      </c>
      <c r="E210" s="44">
        <v>6.34</v>
      </c>
      <c r="F210" s="44">
        <v>36.9</v>
      </c>
      <c r="G210" s="45">
        <v>236</v>
      </c>
      <c r="H210" s="44">
        <v>131.2</v>
      </c>
      <c r="I210" s="44">
        <v>51</v>
      </c>
      <c r="J210" s="44">
        <v>1.8</v>
      </c>
      <c r="K210" s="44">
        <v>0.6</v>
      </c>
      <c r="L210" s="17" t="s">
        <v>1135</v>
      </c>
      <c r="M210" s="206" t="s">
        <v>1140</v>
      </c>
    </row>
    <row r="211" spans="1:13" ht="15.75">
      <c r="A211" s="123"/>
      <c r="B211" s="18" t="s">
        <v>1134</v>
      </c>
      <c r="C211" s="12">
        <v>200</v>
      </c>
      <c r="D211" s="44">
        <v>10.23</v>
      </c>
      <c r="E211" s="44">
        <v>8.65</v>
      </c>
      <c r="F211" s="44">
        <v>48.7</v>
      </c>
      <c r="G211" s="45">
        <v>313</v>
      </c>
      <c r="H211" s="44">
        <v>174.6</v>
      </c>
      <c r="I211" s="44">
        <v>66.6</v>
      </c>
      <c r="J211" s="44">
        <v>2.4</v>
      </c>
      <c r="K211" s="44">
        <v>0.8</v>
      </c>
      <c r="L211" s="17" t="s">
        <v>1135</v>
      </c>
      <c r="M211" s="208" t="s">
        <v>1140</v>
      </c>
    </row>
    <row r="212" spans="1:13" ht="15.75">
      <c r="A212" s="105" t="s">
        <v>1141</v>
      </c>
      <c r="B212" s="18" t="s">
        <v>1142</v>
      </c>
      <c r="C212" s="12">
        <v>150</v>
      </c>
      <c r="D212" s="44">
        <v>5.97</v>
      </c>
      <c r="E212" s="44">
        <v>5.53</v>
      </c>
      <c r="F212" s="44">
        <v>29.3</v>
      </c>
      <c r="G212" s="45">
        <v>191</v>
      </c>
      <c r="H212" s="44">
        <v>111.7</v>
      </c>
      <c r="I212" s="44">
        <v>35.7</v>
      </c>
      <c r="J212" s="44">
        <v>1.64</v>
      </c>
      <c r="K212" s="44">
        <v>0.68</v>
      </c>
      <c r="L212" s="17" t="s">
        <v>1143</v>
      </c>
      <c r="M212" s="206" t="s">
        <v>1144</v>
      </c>
    </row>
    <row r="213" spans="1:13" ht="15.75">
      <c r="A213" s="105"/>
      <c r="B213" s="18" t="s">
        <v>1142</v>
      </c>
      <c r="C213" s="12">
        <v>200</v>
      </c>
      <c r="D213" s="44">
        <v>8.19</v>
      </c>
      <c r="E213" s="44">
        <v>7.41</v>
      </c>
      <c r="F213" s="44">
        <v>40.1</v>
      </c>
      <c r="G213" s="45">
        <v>260</v>
      </c>
      <c r="H213" s="44">
        <v>149.3</v>
      </c>
      <c r="I213" s="44">
        <v>49.1</v>
      </c>
      <c r="J213" s="44">
        <v>2.27</v>
      </c>
      <c r="K213" s="44">
        <v>0.91</v>
      </c>
      <c r="L213" s="17" t="s">
        <v>1143</v>
      </c>
      <c r="M213" s="208" t="s">
        <v>1144</v>
      </c>
    </row>
    <row r="214" spans="1:13" ht="15.75">
      <c r="A214" s="123"/>
      <c r="B214" s="18" t="s">
        <v>1142</v>
      </c>
      <c r="C214" s="12">
        <v>150</v>
      </c>
      <c r="D214" s="44">
        <v>7.13</v>
      </c>
      <c r="E214" s="44">
        <v>6.83</v>
      </c>
      <c r="F214" s="44">
        <v>29.6</v>
      </c>
      <c r="G214" s="45">
        <v>208</v>
      </c>
      <c r="H214" s="44">
        <v>124.4</v>
      </c>
      <c r="I214" s="44">
        <v>58.1</v>
      </c>
      <c r="J214" s="44">
        <v>2.29</v>
      </c>
      <c r="K214" s="44">
        <v>0.7</v>
      </c>
      <c r="L214" s="17" t="s">
        <v>1143</v>
      </c>
      <c r="M214" s="206" t="s">
        <v>1145</v>
      </c>
    </row>
    <row r="215" spans="1:13" ht="15.75">
      <c r="A215" s="123"/>
      <c r="B215" s="18" t="s">
        <v>1142</v>
      </c>
      <c r="C215" s="12">
        <v>200</v>
      </c>
      <c r="D215" s="44">
        <v>9.74</v>
      </c>
      <c r="E215" s="44">
        <v>9.13</v>
      </c>
      <c r="F215" s="44">
        <v>40.5</v>
      </c>
      <c r="G215" s="45">
        <v>283</v>
      </c>
      <c r="H215" s="44">
        <v>166.2</v>
      </c>
      <c r="I215" s="44">
        <v>78.7</v>
      </c>
      <c r="J215" s="44">
        <v>3.13</v>
      </c>
      <c r="K215" s="44">
        <v>0.93</v>
      </c>
      <c r="L215" s="17" t="s">
        <v>1143</v>
      </c>
      <c r="M215" s="208" t="s">
        <v>1145</v>
      </c>
    </row>
    <row r="216" spans="1:13" ht="15.75">
      <c r="A216" s="123"/>
      <c r="B216" s="18" t="s">
        <v>1142</v>
      </c>
      <c r="C216" s="12">
        <v>150</v>
      </c>
      <c r="D216" s="44">
        <v>7.12</v>
      </c>
      <c r="E216" s="44">
        <v>6.24</v>
      </c>
      <c r="F216" s="44">
        <v>29.8</v>
      </c>
      <c r="G216" s="45">
        <v>204</v>
      </c>
      <c r="H216" s="44">
        <v>115.5</v>
      </c>
      <c r="I216" s="44">
        <v>67.9</v>
      </c>
      <c r="J216" s="44">
        <v>2.62</v>
      </c>
      <c r="K216" s="44">
        <v>0.7</v>
      </c>
      <c r="L216" s="17" t="s">
        <v>1143</v>
      </c>
      <c r="M216" s="206" t="s">
        <v>1146</v>
      </c>
    </row>
    <row r="217" spans="1:13" ht="15.75">
      <c r="A217" s="123"/>
      <c r="B217" s="18" t="s">
        <v>1142</v>
      </c>
      <c r="C217" s="12">
        <v>200</v>
      </c>
      <c r="D217" s="44">
        <v>9.72</v>
      </c>
      <c r="E217" s="44">
        <v>8.35</v>
      </c>
      <c r="F217" s="44">
        <v>40.7</v>
      </c>
      <c r="G217" s="45">
        <v>277</v>
      </c>
      <c r="H217" s="44">
        <v>154.4</v>
      </c>
      <c r="I217" s="44">
        <v>91.8</v>
      </c>
      <c r="J217" s="44">
        <v>3.57</v>
      </c>
      <c r="K217" s="44">
        <v>0.93</v>
      </c>
      <c r="L217" s="17" t="s">
        <v>1143</v>
      </c>
      <c r="M217" s="208" t="s">
        <v>1146</v>
      </c>
    </row>
    <row r="218" spans="1:13" ht="15.75">
      <c r="A218" s="123"/>
      <c r="B218" s="18" t="s">
        <v>1142</v>
      </c>
      <c r="C218" s="12">
        <v>150</v>
      </c>
      <c r="D218" s="44">
        <v>6.64</v>
      </c>
      <c r="E218" s="44">
        <v>6.67</v>
      </c>
      <c r="F218" s="44">
        <v>28.9</v>
      </c>
      <c r="G218" s="45">
        <v>202</v>
      </c>
      <c r="H218" s="44">
        <v>122.8</v>
      </c>
      <c r="I218" s="44">
        <v>43.9</v>
      </c>
      <c r="J218" s="44">
        <v>1.84</v>
      </c>
      <c r="K218" s="44">
        <v>0.69</v>
      </c>
      <c r="L218" s="17" t="s">
        <v>1143</v>
      </c>
      <c r="M218" s="206" t="s">
        <v>1147</v>
      </c>
    </row>
    <row r="219" spans="1:13" ht="15.75">
      <c r="A219" s="123"/>
      <c r="B219" s="18" t="s">
        <v>1142</v>
      </c>
      <c r="C219" s="12">
        <v>200</v>
      </c>
      <c r="D219" s="44">
        <v>9.15</v>
      </c>
      <c r="E219" s="44">
        <v>8.95</v>
      </c>
      <c r="F219" s="44">
        <v>40</v>
      </c>
      <c r="G219" s="45">
        <v>277</v>
      </c>
      <c r="H219" s="44">
        <v>164.7</v>
      </c>
      <c r="I219" s="44">
        <v>59.7</v>
      </c>
      <c r="J219" s="44">
        <v>2.53</v>
      </c>
      <c r="K219" s="44">
        <v>0.92</v>
      </c>
      <c r="L219" s="17" t="s">
        <v>1143</v>
      </c>
      <c r="M219" s="208" t="s">
        <v>1147</v>
      </c>
    </row>
    <row r="220" spans="1:13" ht="15.75">
      <c r="A220" s="123"/>
      <c r="B220" s="18" t="s">
        <v>1142</v>
      </c>
      <c r="C220" s="12">
        <v>150</v>
      </c>
      <c r="D220" s="44">
        <v>7.12</v>
      </c>
      <c r="E220" s="44">
        <v>6.67</v>
      </c>
      <c r="F220" s="44">
        <v>23.8</v>
      </c>
      <c r="G220" s="45">
        <v>208</v>
      </c>
      <c r="H220" s="44">
        <v>122.1</v>
      </c>
      <c r="I220" s="44">
        <v>59.6</v>
      </c>
      <c r="J220" s="44">
        <v>2.34</v>
      </c>
      <c r="K220" s="44">
        <v>0.7</v>
      </c>
      <c r="L220" s="17" t="s">
        <v>1143</v>
      </c>
      <c r="M220" s="206" t="s">
        <v>1148</v>
      </c>
    </row>
    <row r="221" spans="1:13" ht="15.75">
      <c r="A221" s="123"/>
      <c r="B221" s="18" t="s">
        <v>1142</v>
      </c>
      <c r="C221" s="12">
        <v>200</v>
      </c>
      <c r="D221" s="44">
        <v>9.72</v>
      </c>
      <c r="E221" s="44">
        <v>8.92</v>
      </c>
      <c r="F221" s="44">
        <v>40.7</v>
      </c>
      <c r="G221" s="45">
        <v>282</v>
      </c>
      <c r="H221" s="44">
        <v>163</v>
      </c>
      <c r="I221" s="44">
        <v>80.6</v>
      </c>
      <c r="J221" s="44">
        <v>3.19</v>
      </c>
      <c r="K221" s="44">
        <v>0.93</v>
      </c>
      <c r="L221" s="17" t="s">
        <v>1143</v>
      </c>
      <c r="M221" s="208" t="s">
        <v>1148</v>
      </c>
    </row>
    <row r="222" spans="1:13" ht="15.75">
      <c r="A222" s="123"/>
      <c r="B222" s="18" t="s">
        <v>1142</v>
      </c>
      <c r="C222" s="12">
        <v>150</v>
      </c>
      <c r="D222" s="44">
        <v>6.78</v>
      </c>
      <c r="E222" s="44">
        <v>6.47</v>
      </c>
      <c r="F222" s="44">
        <v>23.7</v>
      </c>
      <c r="G222" s="45">
        <v>204</v>
      </c>
      <c r="H222" s="44">
        <v>123.1</v>
      </c>
      <c r="I222" s="44">
        <v>48.9</v>
      </c>
      <c r="J222" s="44">
        <v>2.01</v>
      </c>
      <c r="K222" s="44">
        <v>0.7</v>
      </c>
      <c r="L222" s="17" t="s">
        <v>1143</v>
      </c>
      <c r="M222" s="206" t="s">
        <v>1149</v>
      </c>
    </row>
    <row r="223" spans="1:13" ht="15.75">
      <c r="A223" s="123"/>
      <c r="B223" s="18" t="s">
        <v>1142</v>
      </c>
      <c r="C223" s="12">
        <v>200</v>
      </c>
      <c r="D223" s="44">
        <v>9.2</v>
      </c>
      <c r="E223" s="44">
        <v>8.64</v>
      </c>
      <c r="F223" s="44">
        <v>40.2</v>
      </c>
      <c r="G223" s="45">
        <v>275</v>
      </c>
      <c r="H223" s="44">
        <v>164.1</v>
      </c>
      <c r="I223" s="44">
        <v>66</v>
      </c>
      <c r="J223" s="44">
        <v>2.74</v>
      </c>
      <c r="K223" s="44">
        <v>0.93</v>
      </c>
      <c r="L223" s="17" t="s">
        <v>1143</v>
      </c>
      <c r="M223" s="208" t="s">
        <v>1149</v>
      </c>
    </row>
    <row r="224" spans="1:13" ht="15.75">
      <c r="A224" s="123"/>
      <c r="B224" s="18" t="s">
        <v>1142</v>
      </c>
      <c r="C224" s="12">
        <v>150</v>
      </c>
      <c r="D224" s="44">
        <v>6.55</v>
      </c>
      <c r="E224" s="44">
        <v>6.24</v>
      </c>
      <c r="F224" s="44">
        <v>29.5</v>
      </c>
      <c r="G224" s="45">
        <v>200</v>
      </c>
      <c r="H224" s="44">
        <v>121.5</v>
      </c>
      <c r="I224" s="44">
        <v>44.2</v>
      </c>
      <c r="J224" s="44">
        <v>1.86</v>
      </c>
      <c r="K224" s="44">
        <v>0.7</v>
      </c>
      <c r="L224" s="17" t="s">
        <v>1143</v>
      </c>
      <c r="M224" s="206" t="s">
        <v>1150</v>
      </c>
    </row>
    <row r="225" spans="1:13" ht="15.75">
      <c r="A225" s="123"/>
      <c r="B225" s="18" t="s">
        <v>1142</v>
      </c>
      <c r="C225" s="12">
        <v>200</v>
      </c>
      <c r="D225" s="44">
        <v>8.8</v>
      </c>
      <c r="E225" s="44">
        <v>8.28</v>
      </c>
      <c r="F225" s="44">
        <v>39.6</v>
      </c>
      <c r="G225" s="45">
        <v>268</v>
      </c>
      <c r="H225" s="44">
        <v>161.9</v>
      </c>
      <c r="I225" s="44">
        <v>58</v>
      </c>
      <c r="J225" s="44">
        <v>2.49</v>
      </c>
      <c r="K225" s="44">
        <v>0.93</v>
      </c>
      <c r="L225" s="17" t="s">
        <v>1143</v>
      </c>
      <c r="M225" s="208" t="s">
        <v>1150</v>
      </c>
    </row>
    <row r="226" spans="1:13" ht="15.75">
      <c r="A226" s="123"/>
      <c r="B226" s="18" t="s">
        <v>1142</v>
      </c>
      <c r="C226" s="12">
        <v>150</v>
      </c>
      <c r="D226" s="44">
        <v>5.97</v>
      </c>
      <c r="E226" s="44">
        <v>5.51</v>
      </c>
      <c r="F226" s="44">
        <v>29.4</v>
      </c>
      <c r="G226" s="45">
        <v>191</v>
      </c>
      <c r="H226" s="44">
        <v>112.4</v>
      </c>
      <c r="I226" s="44">
        <v>36.4</v>
      </c>
      <c r="J226" s="44">
        <v>1.67</v>
      </c>
      <c r="K226" s="44">
        <v>0.44</v>
      </c>
      <c r="L226" s="17" t="s">
        <v>1143</v>
      </c>
      <c r="M226" s="206" t="s">
        <v>1151</v>
      </c>
    </row>
    <row r="227" spans="1:13" ht="15.75">
      <c r="A227" s="123"/>
      <c r="B227" s="18" t="s">
        <v>1142</v>
      </c>
      <c r="C227" s="12">
        <v>200</v>
      </c>
      <c r="D227" s="44">
        <v>8.19</v>
      </c>
      <c r="E227" s="44">
        <v>7.38</v>
      </c>
      <c r="F227" s="44">
        <v>40.2</v>
      </c>
      <c r="G227" s="45">
        <v>260</v>
      </c>
      <c r="H227" s="44">
        <v>150.2</v>
      </c>
      <c r="I227" s="44">
        <v>50</v>
      </c>
      <c r="J227" s="44">
        <v>2.3</v>
      </c>
      <c r="K227" s="44">
        <v>0.59</v>
      </c>
      <c r="L227" s="17" t="s">
        <v>1143</v>
      </c>
      <c r="M227" s="208" t="s">
        <v>1151</v>
      </c>
    </row>
    <row r="228" spans="1:13" ht="15.75">
      <c r="A228" s="123"/>
      <c r="B228" s="18" t="s">
        <v>1142</v>
      </c>
      <c r="C228" s="12">
        <v>150</v>
      </c>
      <c r="D228" s="44">
        <v>7.13</v>
      </c>
      <c r="E228" s="44">
        <v>6.81</v>
      </c>
      <c r="F228" s="44">
        <v>29.8</v>
      </c>
      <c r="G228" s="45">
        <v>209</v>
      </c>
      <c r="H228" s="44">
        <v>125.1</v>
      </c>
      <c r="I228" s="44">
        <v>58.8</v>
      </c>
      <c r="J228" s="44">
        <v>2.32</v>
      </c>
      <c r="K228" s="44">
        <v>0.46</v>
      </c>
      <c r="L228" s="17" t="s">
        <v>1143</v>
      </c>
      <c r="M228" s="206" t="s">
        <v>1152</v>
      </c>
    </row>
    <row r="229" spans="1:13" ht="15.75">
      <c r="A229" s="123"/>
      <c r="B229" s="18" t="s">
        <v>1142</v>
      </c>
      <c r="C229" s="12">
        <v>200</v>
      </c>
      <c r="D229" s="44">
        <v>9.74</v>
      </c>
      <c r="E229" s="44">
        <v>9.1</v>
      </c>
      <c r="F229" s="44">
        <v>40.7</v>
      </c>
      <c r="G229" s="45">
        <v>284</v>
      </c>
      <c r="H229" s="44">
        <v>167.1</v>
      </c>
      <c r="I229" s="44">
        <v>79.6</v>
      </c>
      <c r="J229" s="44">
        <v>3.16</v>
      </c>
      <c r="K229" s="44">
        <v>0.61</v>
      </c>
      <c r="L229" s="17" t="s">
        <v>1143</v>
      </c>
      <c r="M229" s="208" t="s">
        <v>1152</v>
      </c>
    </row>
    <row r="230" spans="1:13" ht="15.75">
      <c r="A230" s="123"/>
      <c r="B230" s="18" t="s">
        <v>1142</v>
      </c>
      <c r="C230" s="12">
        <v>150</v>
      </c>
      <c r="D230" s="44">
        <v>7.12</v>
      </c>
      <c r="E230" s="44">
        <v>6.21</v>
      </c>
      <c r="F230" s="44">
        <v>29.9</v>
      </c>
      <c r="G230" s="45">
        <v>204</v>
      </c>
      <c r="H230" s="44">
        <v>116.2</v>
      </c>
      <c r="I230" s="44">
        <v>68.6</v>
      </c>
      <c r="J230" s="44">
        <v>2.64</v>
      </c>
      <c r="K230" s="44">
        <v>0.46</v>
      </c>
      <c r="L230" s="17" t="s">
        <v>1143</v>
      </c>
      <c r="M230" s="206" t="s">
        <v>1153</v>
      </c>
    </row>
    <row r="231" spans="1:13" ht="15.75">
      <c r="A231" s="123"/>
      <c r="B231" s="18" t="s">
        <v>1142</v>
      </c>
      <c r="C231" s="12">
        <v>200</v>
      </c>
      <c r="D231" s="44">
        <v>9.72</v>
      </c>
      <c r="E231" s="44">
        <v>8.32</v>
      </c>
      <c r="F231" s="44">
        <v>40.9</v>
      </c>
      <c r="G231" s="45">
        <v>277</v>
      </c>
      <c r="H231" s="44">
        <v>155.3</v>
      </c>
      <c r="I231" s="44">
        <v>92.7</v>
      </c>
      <c r="J231" s="44">
        <v>3.6</v>
      </c>
      <c r="K231" s="44">
        <v>0.61</v>
      </c>
      <c r="L231" s="17" t="s">
        <v>1143</v>
      </c>
      <c r="M231" s="208" t="s">
        <v>1153</v>
      </c>
    </row>
    <row r="232" spans="1:13" ht="15.75">
      <c r="A232" s="123"/>
      <c r="B232" s="18" t="s">
        <v>1142</v>
      </c>
      <c r="C232" s="12">
        <v>150</v>
      </c>
      <c r="D232" s="44">
        <v>6.64</v>
      </c>
      <c r="E232" s="44">
        <v>6.64</v>
      </c>
      <c r="F232" s="44">
        <v>29.1</v>
      </c>
      <c r="G232" s="45">
        <v>203</v>
      </c>
      <c r="H232" s="44">
        <v>123.5</v>
      </c>
      <c r="I232" s="44">
        <v>44.6</v>
      </c>
      <c r="J232" s="44">
        <v>1.87</v>
      </c>
      <c r="K232" s="44">
        <v>0.46</v>
      </c>
      <c r="L232" s="17" t="s">
        <v>1143</v>
      </c>
      <c r="M232" s="206" t="s">
        <v>1154</v>
      </c>
    </row>
    <row r="233" spans="1:13" ht="15.75">
      <c r="A233" s="123"/>
      <c r="B233" s="18" t="s">
        <v>1142</v>
      </c>
      <c r="C233" s="12">
        <v>200</v>
      </c>
      <c r="D233" s="44">
        <v>9.15</v>
      </c>
      <c r="E233" s="44">
        <v>8.92</v>
      </c>
      <c r="F233" s="44">
        <v>40.2</v>
      </c>
      <c r="G233" s="45">
        <v>278</v>
      </c>
      <c r="H233" s="44">
        <v>165.6</v>
      </c>
      <c r="I233" s="44">
        <v>60.6</v>
      </c>
      <c r="J233" s="44">
        <v>2.56</v>
      </c>
      <c r="K233" s="44">
        <v>0.6</v>
      </c>
      <c r="L233" s="17" t="s">
        <v>1143</v>
      </c>
      <c r="M233" s="208" t="s">
        <v>1154</v>
      </c>
    </row>
    <row r="234" spans="1:13" ht="15.75">
      <c r="A234" s="123"/>
      <c r="B234" s="18" t="s">
        <v>1142</v>
      </c>
      <c r="C234" s="12">
        <v>150</v>
      </c>
      <c r="D234" s="44">
        <v>7.12</v>
      </c>
      <c r="E234" s="44">
        <v>6.64</v>
      </c>
      <c r="F234" s="44">
        <v>29.9</v>
      </c>
      <c r="G234" s="45">
        <v>208</v>
      </c>
      <c r="H234" s="44">
        <v>122.7</v>
      </c>
      <c r="I234" s="44">
        <v>60.3</v>
      </c>
      <c r="J234" s="44">
        <v>2.36</v>
      </c>
      <c r="K234" s="44">
        <v>0.46</v>
      </c>
      <c r="L234" s="17" t="s">
        <v>1143</v>
      </c>
      <c r="M234" s="206" t="s">
        <v>1155</v>
      </c>
    </row>
    <row r="235" spans="1:13" ht="15.75">
      <c r="A235" s="123"/>
      <c r="B235" s="18" t="s">
        <v>1142</v>
      </c>
      <c r="C235" s="12">
        <v>200</v>
      </c>
      <c r="D235" s="44">
        <v>9.72</v>
      </c>
      <c r="E235" s="44">
        <v>8.88</v>
      </c>
      <c r="F235" s="44">
        <v>40.9</v>
      </c>
      <c r="G235" s="45">
        <v>282</v>
      </c>
      <c r="H235" s="44">
        <v>164</v>
      </c>
      <c r="I235" s="44">
        <v>81.5</v>
      </c>
      <c r="J235" s="44">
        <v>3.22</v>
      </c>
      <c r="K235" s="44">
        <v>0.61</v>
      </c>
      <c r="L235" s="17" t="s">
        <v>1143</v>
      </c>
      <c r="M235" s="208" t="s">
        <v>1155</v>
      </c>
    </row>
    <row r="236" spans="1:13" ht="15.75">
      <c r="A236" s="123"/>
      <c r="B236" s="18" t="s">
        <v>1142</v>
      </c>
      <c r="C236" s="12">
        <v>150</v>
      </c>
      <c r="D236" s="44">
        <v>6.78</v>
      </c>
      <c r="E236" s="44">
        <v>6.44</v>
      </c>
      <c r="F236" s="44">
        <v>29.8</v>
      </c>
      <c r="G236" s="45">
        <v>204</v>
      </c>
      <c r="H236" s="44">
        <v>123.7</v>
      </c>
      <c r="I236" s="44">
        <v>49.5</v>
      </c>
      <c r="J236" s="44">
        <v>2.02</v>
      </c>
      <c r="K236" s="44">
        <v>0.46</v>
      </c>
      <c r="L236" s="17" t="s">
        <v>1143</v>
      </c>
      <c r="M236" s="206" t="s">
        <v>1156</v>
      </c>
    </row>
    <row r="237" spans="1:13" ht="15.75">
      <c r="A237" s="123"/>
      <c r="B237" s="18" t="s">
        <v>1142</v>
      </c>
      <c r="C237" s="12">
        <v>200</v>
      </c>
      <c r="D237" s="44">
        <v>9.2</v>
      </c>
      <c r="E237" s="44">
        <v>8.61</v>
      </c>
      <c r="F237" s="44">
        <v>40.4</v>
      </c>
      <c r="G237" s="45">
        <v>276</v>
      </c>
      <c r="H237" s="44">
        <v>165</v>
      </c>
      <c r="I237" s="44">
        <v>67</v>
      </c>
      <c r="J237" s="44">
        <v>2.77</v>
      </c>
      <c r="K237" s="44">
        <v>0.61</v>
      </c>
      <c r="L237" s="17" t="s">
        <v>1143</v>
      </c>
      <c r="M237" s="208" t="s">
        <v>1156</v>
      </c>
    </row>
    <row r="238" spans="1:13" ht="15.75">
      <c r="A238" s="123"/>
      <c r="B238" s="18" t="s">
        <v>1142</v>
      </c>
      <c r="C238" s="12">
        <v>150</v>
      </c>
      <c r="D238" s="44">
        <v>6.55</v>
      </c>
      <c r="E238" s="44">
        <v>6.21</v>
      </c>
      <c r="F238" s="44">
        <v>29.6</v>
      </c>
      <c r="G238" s="45">
        <v>201</v>
      </c>
      <c r="H238" s="44">
        <v>122.2</v>
      </c>
      <c r="I238" s="44">
        <v>44.8</v>
      </c>
      <c r="J238" s="44">
        <v>1.89</v>
      </c>
      <c r="K238" s="44">
        <v>0.61</v>
      </c>
      <c r="L238" s="17" t="s">
        <v>1143</v>
      </c>
      <c r="M238" s="206" t="s">
        <v>1157</v>
      </c>
    </row>
    <row r="239" spans="1:14" ht="15.75">
      <c r="A239" s="123"/>
      <c r="B239" s="11" t="s">
        <v>1142</v>
      </c>
      <c r="C239" s="76">
        <v>200</v>
      </c>
      <c r="D239" s="209">
        <v>8.8</v>
      </c>
      <c r="E239" s="209">
        <v>8.25</v>
      </c>
      <c r="F239" s="209">
        <v>39.8</v>
      </c>
      <c r="G239" s="210">
        <v>269</v>
      </c>
      <c r="H239" s="209">
        <v>162.9</v>
      </c>
      <c r="I239" s="209">
        <v>58.9</v>
      </c>
      <c r="J239" s="209">
        <v>2.52</v>
      </c>
      <c r="K239" s="209">
        <v>0.61</v>
      </c>
      <c r="L239" s="5" t="s">
        <v>1143</v>
      </c>
      <c r="M239" s="211" t="s">
        <v>1157</v>
      </c>
      <c r="N239" s="212"/>
    </row>
    <row r="240" spans="1:13" ht="15.75">
      <c r="A240" s="105" t="s">
        <v>1158</v>
      </c>
      <c r="B240" s="18" t="s">
        <v>1159</v>
      </c>
      <c r="C240" s="12">
        <v>150</v>
      </c>
      <c r="D240" s="44">
        <v>5.21</v>
      </c>
      <c r="E240" s="44">
        <v>8.79</v>
      </c>
      <c r="F240" s="44">
        <v>46.9</v>
      </c>
      <c r="G240" s="45">
        <v>288</v>
      </c>
      <c r="H240" s="44">
        <v>35.4</v>
      </c>
      <c r="I240" s="44">
        <v>29.5</v>
      </c>
      <c r="J240" s="44">
        <v>2.1</v>
      </c>
      <c r="K240" s="44">
        <v>0.1</v>
      </c>
      <c r="L240" s="17" t="s">
        <v>1160</v>
      </c>
      <c r="M240" s="206" t="s">
        <v>1161</v>
      </c>
    </row>
    <row r="241" spans="1:13" ht="15.75">
      <c r="A241" s="105"/>
      <c r="B241" s="18" t="s">
        <v>1159</v>
      </c>
      <c r="C241" s="12">
        <v>100</v>
      </c>
      <c r="D241" s="44">
        <v>3.45</v>
      </c>
      <c r="E241" s="44">
        <v>5.35</v>
      </c>
      <c r="F241" s="44">
        <v>31.95</v>
      </c>
      <c r="G241" s="45">
        <v>180</v>
      </c>
      <c r="H241" s="44">
        <v>23.4</v>
      </c>
      <c r="I241" s="44">
        <v>19.8</v>
      </c>
      <c r="J241" s="44">
        <v>1.4</v>
      </c>
      <c r="K241" s="44">
        <v>0.05</v>
      </c>
      <c r="L241" s="17" t="s">
        <v>1160</v>
      </c>
      <c r="M241" s="206" t="s">
        <v>1161</v>
      </c>
    </row>
    <row r="242" spans="1:13" ht="15.75">
      <c r="A242" s="105"/>
      <c r="B242" s="18" t="s">
        <v>1159</v>
      </c>
      <c r="C242" s="12">
        <v>130</v>
      </c>
      <c r="D242" s="44">
        <v>4.55</v>
      </c>
      <c r="E242" s="44">
        <v>7.02</v>
      </c>
      <c r="F242" s="44">
        <v>41.6</v>
      </c>
      <c r="G242" s="45">
        <v>234</v>
      </c>
      <c r="H242" s="44">
        <v>30.4</v>
      </c>
      <c r="I242" s="44">
        <v>25.7</v>
      </c>
      <c r="J242" s="44">
        <v>1.8</v>
      </c>
      <c r="K242" s="44">
        <v>0.065</v>
      </c>
      <c r="L242" s="17" t="s">
        <v>1160</v>
      </c>
      <c r="M242" s="206" t="s">
        <v>1161</v>
      </c>
    </row>
    <row r="243" spans="1:13" ht="15.75">
      <c r="A243" s="105"/>
      <c r="B243" s="18" t="s">
        <v>1159</v>
      </c>
      <c r="C243" s="12">
        <v>200</v>
      </c>
      <c r="D243" s="44">
        <v>10.5</v>
      </c>
      <c r="E243" s="44">
        <v>12.6</v>
      </c>
      <c r="F243" s="44">
        <v>65.9</v>
      </c>
      <c r="G243" s="45">
        <v>419</v>
      </c>
      <c r="H243" s="44">
        <v>46.8</v>
      </c>
      <c r="I243" s="44">
        <v>39.6</v>
      </c>
      <c r="J243" s="44">
        <v>2.8</v>
      </c>
      <c r="K243" s="44">
        <v>0.1</v>
      </c>
      <c r="L243" s="17" t="s">
        <v>1160</v>
      </c>
      <c r="M243" s="206" t="s">
        <v>1161</v>
      </c>
    </row>
    <row r="244" spans="1:13" ht="15.75">
      <c r="A244" s="123"/>
      <c r="B244" s="18" t="s">
        <v>1162</v>
      </c>
      <c r="C244" s="12">
        <v>150</v>
      </c>
      <c r="D244" s="44">
        <v>8.02</v>
      </c>
      <c r="E244" s="44">
        <v>9.93</v>
      </c>
      <c r="F244" s="44">
        <v>49</v>
      </c>
      <c r="G244" s="45">
        <v>318</v>
      </c>
      <c r="H244" s="44">
        <v>110.2</v>
      </c>
      <c r="I244" s="44">
        <v>26.8</v>
      </c>
      <c r="J244" s="44">
        <v>2.2</v>
      </c>
      <c r="K244" s="44">
        <v>0.9</v>
      </c>
      <c r="L244" s="17" t="s">
        <v>1160</v>
      </c>
      <c r="M244" s="206" t="s">
        <v>1163</v>
      </c>
    </row>
    <row r="245" spans="1:13" ht="15.75">
      <c r="A245" s="123"/>
      <c r="B245" s="18" t="s">
        <v>1162</v>
      </c>
      <c r="C245" s="12">
        <v>100</v>
      </c>
      <c r="D245" s="44">
        <v>5.346666666666666</v>
      </c>
      <c r="E245" s="44">
        <v>6.62</v>
      </c>
      <c r="F245" s="44">
        <v>34.013333333333335</v>
      </c>
      <c r="G245" s="45">
        <v>217.33333333333334</v>
      </c>
      <c r="H245" s="44">
        <v>70.3</v>
      </c>
      <c r="I245" s="44">
        <v>17.45</v>
      </c>
      <c r="J245" s="44">
        <v>1.45</v>
      </c>
      <c r="K245" s="44">
        <v>0.55</v>
      </c>
      <c r="L245" s="17" t="s">
        <v>1160</v>
      </c>
      <c r="M245" s="206" t="s">
        <v>1163</v>
      </c>
    </row>
    <row r="246" spans="1:13" ht="15.75">
      <c r="A246" s="123"/>
      <c r="B246" s="18" t="s">
        <v>1162</v>
      </c>
      <c r="C246" s="12">
        <v>130</v>
      </c>
      <c r="D246" s="44">
        <v>6.950666666666666</v>
      </c>
      <c r="E246" s="44">
        <v>8.606</v>
      </c>
      <c r="F246" s="44">
        <v>44.217333333333336</v>
      </c>
      <c r="G246" s="45">
        <v>282.53333333333336</v>
      </c>
      <c r="H246" s="44">
        <v>91.39</v>
      </c>
      <c r="I246" s="44">
        <v>22.75</v>
      </c>
      <c r="J246" s="44">
        <v>1.95</v>
      </c>
      <c r="K246" s="44">
        <v>0.715</v>
      </c>
      <c r="L246" s="17" t="s">
        <v>1160</v>
      </c>
      <c r="M246" s="206" t="s">
        <v>1163</v>
      </c>
    </row>
    <row r="247" spans="1:13" ht="15.75">
      <c r="A247" s="123"/>
      <c r="B247" s="18" t="s">
        <v>1162</v>
      </c>
      <c r="C247" s="12">
        <v>200</v>
      </c>
      <c r="D247" s="44">
        <v>10.5</v>
      </c>
      <c r="E247" s="44">
        <v>12.6</v>
      </c>
      <c r="F247" s="44">
        <v>65.9</v>
      </c>
      <c r="G247" s="45">
        <v>419</v>
      </c>
      <c r="H247" s="44">
        <v>140.6</v>
      </c>
      <c r="I247" s="44">
        <v>34.9</v>
      </c>
      <c r="J247" s="44">
        <v>2.9</v>
      </c>
      <c r="K247" s="44">
        <v>1.1</v>
      </c>
      <c r="L247" s="17" t="s">
        <v>1160</v>
      </c>
      <c r="M247" s="206" t="s">
        <v>1163</v>
      </c>
    </row>
    <row r="248" spans="1:13" ht="15.75">
      <c r="A248" s="123"/>
      <c r="B248" s="18" t="s">
        <v>1164</v>
      </c>
      <c r="C248" s="12">
        <v>150</v>
      </c>
      <c r="D248" s="44">
        <v>9</v>
      </c>
      <c r="E248" s="44">
        <v>10.9</v>
      </c>
      <c r="F248" s="44">
        <v>50.9</v>
      </c>
      <c r="G248" s="45">
        <v>337</v>
      </c>
      <c r="H248" s="44">
        <v>114</v>
      </c>
      <c r="I248" s="44">
        <v>53.5</v>
      </c>
      <c r="J248" s="44">
        <v>2.9</v>
      </c>
      <c r="K248" s="44">
        <v>0.9</v>
      </c>
      <c r="L248" s="17" t="s">
        <v>1160</v>
      </c>
      <c r="M248" s="206" t="s">
        <v>1165</v>
      </c>
    </row>
    <row r="249" spans="1:13" ht="15.75">
      <c r="A249" s="123"/>
      <c r="B249" s="18" t="s">
        <v>1164</v>
      </c>
      <c r="C249" s="12">
        <v>100</v>
      </c>
      <c r="D249" s="44">
        <v>5.9</v>
      </c>
      <c r="E249" s="44">
        <v>6.95</v>
      </c>
      <c r="F249" s="44">
        <v>34.3</v>
      </c>
      <c r="G249" s="45">
        <v>223</v>
      </c>
      <c r="H249" s="44">
        <v>72.9</v>
      </c>
      <c r="I249" s="44">
        <v>35.4</v>
      </c>
      <c r="J249" s="44">
        <v>1.95</v>
      </c>
      <c r="K249" s="44">
        <v>0.55</v>
      </c>
      <c r="L249" s="17" t="s">
        <v>1160</v>
      </c>
      <c r="M249" s="206" t="s">
        <v>1165</v>
      </c>
    </row>
    <row r="250" spans="1:13" ht="15.75">
      <c r="A250" s="123"/>
      <c r="B250" s="18" t="s">
        <v>1164</v>
      </c>
      <c r="C250" s="12">
        <v>130</v>
      </c>
      <c r="D250" s="44">
        <v>7.67</v>
      </c>
      <c r="E250" s="44">
        <v>9.1</v>
      </c>
      <c r="F250" s="44">
        <v>44.59</v>
      </c>
      <c r="G250" s="45">
        <v>289.9</v>
      </c>
      <c r="H250" s="44">
        <v>94.77</v>
      </c>
      <c r="I250" s="44">
        <v>46.2</v>
      </c>
      <c r="J250" s="44">
        <v>2.6</v>
      </c>
      <c r="K250" s="44">
        <v>0.78</v>
      </c>
      <c r="L250" s="17" t="s">
        <v>1160</v>
      </c>
      <c r="M250" s="206" t="s">
        <v>1165</v>
      </c>
    </row>
    <row r="251" spans="1:16" ht="15.75">
      <c r="A251" s="123"/>
      <c r="B251" s="18" t="s">
        <v>1164</v>
      </c>
      <c r="C251" s="12">
        <v>200</v>
      </c>
      <c r="D251" s="44">
        <v>11.83</v>
      </c>
      <c r="E251" s="44">
        <v>13.86</v>
      </c>
      <c r="F251" s="44">
        <v>68.6</v>
      </c>
      <c r="G251" s="45">
        <v>446</v>
      </c>
      <c r="H251" s="44">
        <v>145.8</v>
      </c>
      <c r="I251" s="44">
        <v>70.8</v>
      </c>
      <c r="J251" s="44">
        <v>3.9</v>
      </c>
      <c r="K251" s="44">
        <v>1.1</v>
      </c>
      <c r="L251" s="17" t="s">
        <v>1160</v>
      </c>
      <c r="M251" s="206" t="s">
        <v>1165</v>
      </c>
      <c r="P251" s="94">
        <v>2</v>
      </c>
    </row>
    <row r="252" spans="1:13" ht="15.75">
      <c r="A252" s="105" t="s">
        <v>1166</v>
      </c>
      <c r="B252" s="18" t="s">
        <v>1167</v>
      </c>
      <c r="C252" s="12">
        <v>150</v>
      </c>
      <c r="D252" s="44">
        <v>8.86</v>
      </c>
      <c r="E252" s="44">
        <v>11.18</v>
      </c>
      <c r="F252" s="44">
        <v>41.4</v>
      </c>
      <c r="G252" s="45">
        <v>302</v>
      </c>
      <c r="H252" s="44">
        <v>137.8</v>
      </c>
      <c r="I252" s="44">
        <v>76.8</v>
      </c>
      <c r="J252" s="44">
        <v>3.7</v>
      </c>
      <c r="K252" s="44">
        <v>0.6</v>
      </c>
      <c r="L252" s="17" t="s">
        <v>1168</v>
      </c>
      <c r="M252" s="206" t="s">
        <v>1070</v>
      </c>
    </row>
    <row r="253" spans="1:13" ht="15.75">
      <c r="A253" s="105"/>
      <c r="B253" s="18" t="s">
        <v>1167</v>
      </c>
      <c r="C253" s="12">
        <v>200</v>
      </c>
      <c r="D253" s="44">
        <v>11.61</v>
      </c>
      <c r="E253" s="44">
        <v>14.29</v>
      </c>
      <c r="F253" s="44">
        <v>55.2</v>
      </c>
      <c r="G253" s="45">
        <v>396</v>
      </c>
      <c r="H253" s="44">
        <v>178.5</v>
      </c>
      <c r="I253" s="44">
        <v>100.7</v>
      </c>
      <c r="J253" s="44">
        <v>4.9</v>
      </c>
      <c r="K253" s="44">
        <v>0.8</v>
      </c>
      <c r="L253" s="17" t="s">
        <v>1168</v>
      </c>
      <c r="M253" s="206" t="s">
        <v>1070</v>
      </c>
    </row>
    <row r="254" spans="1:13" ht="15.75">
      <c r="A254" s="123"/>
      <c r="B254" s="18" t="s">
        <v>1169</v>
      </c>
      <c r="C254" s="12">
        <v>150</v>
      </c>
      <c r="D254" s="44">
        <v>8.85</v>
      </c>
      <c r="E254" s="44">
        <v>11.59</v>
      </c>
      <c r="F254" s="44">
        <v>41.5</v>
      </c>
      <c r="G254" s="45">
        <v>305</v>
      </c>
      <c r="H254" s="44">
        <v>144.1</v>
      </c>
      <c r="I254" s="44">
        <v>68.1</v>
      </c>
      <c r="J254" s="44">
        <v>3.4</v>
      </c>
      <c r="K254" s="44">
        <v>0.6</v>
      </c>
      <c r="L254" s="17" t="s">
        <v>1168</v>
      </c>
      <c r="M254" s="206" t="s">
        <v>1071</v>
      </c>
    </row>
    <row r="255" spans="1:13" ht="15.75">
      <c r="A255" s="123"/>
      <c r="B255" s="18" t="s">
        <v>1170</v>
      </c>
      <c r="C255" s="12">
        <v>200</v>
      </c>
      <c r="D255" s="44">
        <v>11.59</v>
      </c>
      <c r="E255" s="44">
        <v>14.82</v>
      </c>
      <c r="F255" s="44">
        <v>55.3</v>
      </c>
      <c r="G255" s="45">
        <v>401</v>
      </c>
      <c r="H255" s="44">
        <v>186.9</v>
      </c>
      <c r="I255" s="44">
        <v>89</v>
      </c>
      <c r="J255" s="44">
        <v>4.5</v>
      </c>
      <c r="K255" s="44">
        <v>0.8</v>
      </c>
      <c r="L255" s="17" t="s">
        <v>1168</v>
      </c>
      <c r="M255" s="206" t="s">
        <v>1071</v>
      </c>
    </row>
    <row r="256" spans="1:13" ht="15.75">
      <c r="A256" s="123"/>
      <c r="B256" s="18" t="s">
        <v>1171</v>
      </c>
      <c r="C256" s="12">
        <v>150</v>
      </c>
      <c r="D256" s="44">
        <v>8.26</v>
      </c>
      <c r="E256" s="44">
        <v>11.09</v>
      </c>
      <c r="F256" s="44">
        <v>41.6</v>
      </c>
      <c r="G256" s="45">
        <v>299</v>
      </c>
      <c r="H256" s="44">
        <v>138.3</v>
      </c>
      <c r="I256" s="44">
        <v>52.9</v>
      </c>
      <c r="J256" s="44">
        <v>3</v>
      </c>
      <c r="K256" s="44">
        <v>0.6</v>
      </c>
      <c r="L256" s="17" t="s">
        <v>1168</v>
      </c>
      <c r="M256" s="206" t="s">
        <v>1072</v>
      </c>
    </row>
    <row r="257" spans="1:13" ht="15.75">
      <c r="A257" s="123"/>
      <c r="B257" s="18" t="s">
        <v>1171</v>
      </c>
      <c r="C257" s="12">
        <v>200</v>
      </c>
      <c r="D257" s="44">
        <v>10.78</v>
      </c>
      <c r="E257" s="44">
        <v>14.75</v>
      </c>
      <c r="F257" s="44">
        <v>57.5</v>
      </c>
      <c r="G257" s="45">
        <v>406</v>
      </c>
      <c r="H257" s="44">
        <v>180.8</v>
      </c>
      <c r="I257" s="44">
        <v>68.6</v>
      </c>
      <c r="J257" s="44">
        <v>3.7</v>
      </c>
      <c r="K257" s="44">
        <v>0.8</v>
      </c>
      <c r="L257" s="17" t="s">
        <v>1168</v>
      </c>
      <c r="M257" s="206" t="s">
        <v>1072</v>
      </c>
    </row>
    <row r="258" spans="1:13" ht="15.75">
      <c r="A258" s="105" t="s">
        <v>1172</v>
      </c>
      <c r="B258" s="18" t="s">
        <v>1173</v>
      </c>
      <c r="C258" s="12">
        <v>150</v>
      </c>
      <c r="D258" s="44">
        <v>7.68</v>
      </c>
      <c r="E258" s="44">
        <v>5.78</v>
      </c>
      <c r="F258" s="44">
        <v>38.8</v>
      </c>
      <c r="G258" s="45">
        <v>238</v>
      </c>
      <c r="H258" s="44">
        <v>70.1</v>
      </c>
      <c r="I258" s="44">
        <v>47.7</v>
      </c>
      <c r="J258" s="44">
        <v>1.66</v>
      </c>
      <c r="K258" s="44">
        <v>0.52</v>
      </c>
      <c r="L258" s="17" t="s">
        <v>1174</v>
      </c>
      <c r="M258" s="206" t="s">
        <v>1175</v>
      </c>
    </row>
    <row r="259" spans="1:13" ht="15.75">
      <c r="A259" s="105"/>
      <c r="B259" s="18" t="s">
        <v>1173</v>
      </c>
      <c r="C259" s="12">
        <v>200</v>
      </c>
      <c r="D259" s="44">
        <v>10.07</v>
      </c>
      <c r="E259" s="44">
        <v>7.61</v>
      </c>
      <c r="F259" s="44">
        <v>51.9</v>
      </c>
      <c r="G259" s="45">
        <v>316</v>
      </c>
      <c r="H259" s="44">
        <v>89.7</v>
      </c>
      <c r="I259" s="44">
        <v>62.6</v>
      </c>
      <c r="J259" s="44">
        <v>2.2</v>
      </c>
      <c r="K259" s="44">
        <v>0.65</v>
      </c>
      <c r="L259" s="17" t="s">
        <v>1174</v>
      </c>
      <c r="M259" s="206" t="s">
        <v>1175</v>
      </c>
    </row>
    <row r="260" spans="1:13" ht="15.75">
      <c r="A260" s="123"/>
      <c r="B260" s="18" t="s">
        <v>1176</v>
      </c>
      <c r="C260" s="12">
        <v>150</v>
      </c>
      <c r="D260" s="44">
        <v>7.45</v>
      </c>
      <c r="E260" s="44">
        <v>4.88</v>
      </c>
      <c r="F260" s="44">
        <v>39.6</v>
      </c>
      <c r="G260" s="45">
        <v>232</v>
      </c>
      <c r="H260" s="44">
        <v>76.2</v>
      </c>
      <c r="I260" s="44">
        <v>37</v>
      </c>
      <c r="J260" s="44">
        <v>2.59</v>
      </c>
      <c r="K260" s="44">
        <v>0.52</v>
      </c>
      <c r="L260" s="17" t="s">
        <v>1174</v>
      </c>
      <c r="M260" s="206" t="s">
        <v>1177</v>
      </c>
    </row>
    <row r="261" spans="1:13" ht="15.75">
      <c r="A261" s="123"/>
      <c r="B261" s="18" t="s">
        <v>1176</v>
      </c>
      <c r="C261" s="12">
        <v>200</v>
      </c>
      <c r="D261" s="44">
        <v>9.77</v>
      </c>
      <c r="E261" s="44">
        <v>6.43</v>
      </c>
      <c r="F261" s="44">
        <v>52.9</v>
      </c>
      <c r="G261" s="45">
        <v>308</v>
      </c>
      <c r="H261" s="44">
        <v>97.7</v>
      </c>
      <c r="I261" s="44">
        <v>48.5</v>
      </c>
      <c r="J261" s="44">
        <v>3.43</v>
      </c>
      <c r="K261" s="44">
        <v>0.65</v>
      </c>
      <c r="L261" s="17" t="s">
        <v>1174</v>
      </c>
      <c r="M261" s="206" t="s">
        <v>1177</v>
      </c>
    </row>
    <row r="262" spans="1:13" ht="15.75">
      <c r="A262" s="123"/>
      <c r="B262" s="18" t="s">
        <v>1178</v>
      </c>
      <c r="C262" s="12">
        <v>150</v>
      </c>
      <c r="D262" s="44">
        <v>6.69</v>
      </c>
      <c r="E262" s="44">
        <v>4.84</v>
      </c>
      <c r="F262" s="44">
        <v>39</v>
      </c>
      <c r="G262" s="45">
        <v>226</v>
      </c>
      <c r="H262" s="44">
        <v>75.2</v>
      </c>
      <c r="I262" s="44">
        <v>27.7</v>
      </c>
      <c r="J262" s="44">
        <v>1.25</v>
      </c>
      <c r="K262" s="44">
        <v>0.52</v>
      </c>
      <c r="L262" s="17" t="s">
        <v>1174</v>
      </c>
      <c r="M262" s="206" t="s">
        <v>1179</v>
      </c>
    </row>
    <row r="263" spans="1:13" ht="15.75">
      <c r="A263" s="123"/>
      <c r="B263" s="18" t="s">
        <v>1178</v>
      </c>
      <c r="C263" s="12">
        <v>200</v>
      </c>
      <c r="D263" s="44">
        <v>8.76</v>
      </c>
      <c r="E263" s="44">
        <v>6.37</v>
      </c>
      <c r="F263" s="44">
        <v>52</v>
      </c>
      <c r="G263" s="45">
        <v>301</v>
      </c>
      <c r="H263" s="44">
        <v>96.4</v>
      </c>
      <c r="I263" s="44">
        <v>36.2</v>
      </c>
      <c r="J263" s="44">
        <v>1.65</v>
      </c>
      <c r="K263" s="44">
        <v>0.65</v>
      </c>
      <c r="L263" s="17" t="s">
        <v>1174</v>
      </c>
      <c r="M263" s="206" t="s">
        <v>1179</v>
      </c>
    </row>
    <row r="264" spans="1:13" ht="15.75">
      <c r="A264" s="123"/>
      <c r="B264" s="18" t="s">
        <v>1180</v>
      </c>
      <c r="C264" s="12">
        <v>150</v>
      </c>
      <c r="D264" s="44">
        <v>7</v>
      </c>
      <c r="E264" s="44">
        <v>4.93</v>
      </c>
      <c r="F264" s="44">
        <v>38.2</v>
      </c>
      <c r="G264" s="45">
        <v>225</v>
      </c>
      <c r="H264" s="44">
        <v>94.8</v>
      </c>
      <c r="I264" s="44">
        <v>32.4</v>
      </c>
      <c r="J264" s="44">
        <v>1.25</v>
      </c>
      <c r="K264" s="44">
        <v>0.52</v>
      </c>
      <c r="L264" s="17" t="s">
        <v>1174</v>
      </c>
      <c r="M264" s="206" t="s">
        <v>1181</v>
      </c>
    </row>
    <row r="265" spans="1:13" ht="15.75">
      <c r="A265" s="123"/>
      <c r="B265" s="18" t="s">
        <v>1180</v>
      </c>
      <c r="C265" s="12">
        <v>200</v>
      </c>
      <c r="D265" s="44">
        <v>9.18</v>
      </c>
      <c r="E265" s="44">
        <v>6.48</v>
      </c>
      <c r="F265" s="44">
        <v>51.1</v>
      </c>
      <c r="G265" s="45">
        <v>299</v>
      </c>
      <c r="H265" s="44">
        <v>122.2</v>
      </c>
      <c r="I265" s="44">
        <v>42.4</v>
      </c>
      <c r="J265" s="44">
        <v>1.65</v>
      </c>
      <c r="K265" s="44">
        <v>0.65</v>
      </c>
      <c r="L265" s="17" t="s">
        <v>1174</v>
      </c>
      <c r="M265" s="206" t="s">
        <v>1181</v>
      </c>
    </row>
    <row r="266" spans="1:13" ht="15.75">
      <c r="A266" s="105" t="s">
        <v>1182</v>
      </c>
      <c r="B266" s="18" t="s">
        <v>1183</v>
      </c>
      <c r="C266" s="12">
        <v>150</v>
      </c>
      <c r="D266" s="44">
        <v>6.39</v>
      </c>
      <c r="E266" s="44">
        <v>4.69</v>
      </c>
      <c r="F266" s="44">
        <v>35.8</v>
      </c>
      <c r="G266" s="45">
        <v>211</v>
      </c>
      <c r="H266" s="44">
        <v>62.4</v>
      </c>
      <c r="I266" s="44">
        <v>15.9</v>
      </c>
      <c r="J266" s="44">
        <v>0.8</v>
      </c>
      <c r="K266" s="44">
        <v>0.5</v>
      </c>
      <c r="L266" s="17" t="s">
        <v>1184</v>
      </c>
      <c r="M266" s="206" t="s">
        <v>1185</v>
      </c>
    </row>
    <row r="267" spans="1:13" ht="15.75">
      <c r="A267" s="105"/>
      <c r="B267" s="18" t="s">
        <v>1183</v>
      </c>
      <c r="C267" s="12">
        <v>200</v>
      </c>
      <c r="D267" s="44">
        <v>8.47</v>
      </c>
      <c r="E267" s="44">
        <v>6.23</v>
      </c>
      <c r="F267" s="44">
        <v>48.2</v>
      </c>
      <c r="G267" s="45">
        <v>283</v>
      </c>
      <c r="H267" s="44">
        <v>82.5</v>
      </c>
      <c r="I267" s="44">
        <v>21.1</v>
      </c>
      <c r="J267" s="44">
        <v>1.1</v>
      </c>
      <c r="K267" s="213">
        <v>0.7</v>
      </c>
      <c r="L267" s="17" t="s">
        <v>1184</v>
      </c>
      <c r="M267" s="206" t="s">
        <v>1185</v>
      </c>
    </row>
    <row r="268" spans="1:13" ht="15.75">
      <c r="A268" s="123"/>
      <c r="B268" s="18" t="s">
        <v>1183</v>
      </c>
      <c r="C268" s="12">
        <v>150</v>
      </c>
      <c r="D268" s="44">
        <v>5.12</v>
      </c>
      <c r="E268" s="44">
        <v>4.69</v>
      </c>
      <c r="F268" s="44">
        <v>37.11</v>
      </c>
      <c r="G268" s="45">
        <v>211</v>
      </c>
      <c r="H268" s="44">
        <v>57.7</v>
      </c>
      <c r="I268" s="44">
        <v>28.6</v>
      </c>
      <c r="J268" s="44">
        <v>0.8</v>
      </c>
      <c r="K268" s="44">
        <v>0.5</v>
      </c>
      <c r="L268" s="17" t="s">
        <v>1184</v>
      </c>
      <c r="M268" s="206" t="s">
        <v>1186</v>
      </c>
    </row>
    <row r="269" spans="1:13" ht="15.75">
      <c r="A269" s="123"/>
      <c r="B269" s="18" t="s">
        <v>1183</v>
      </c>
      <c r="C269" s="12">
        <v>200</v>
      </c>
      <c r="D269" s="44">
        <v>6.79</v>
      </c>
      <c r="E269" s="44">
        <v>6.23</v>
      </c>
      <c r="F269" s="44">
        <v>49.89</v>
      </c>
      <c r="G269" s="45">
        <v>283</v>
      </c>
      <c r="H269" s="44">
        <v>76.2</v>
      </c>
      <c r="I269" s="44">
        <v>37.6</v>
      </c>
      <c r="J269" s="44">
        <v>1.1</v>
      </c>
      <c r="K269" s="44">
        <v>0.7</v>
      </c>
      <c r="L269" s="17" t="s">
        <v>1184</v>
      </c>
      <c r="M269" s="206" t="s">
        <v>1186</v>
      </c>
    </row>
    <row r="270" spans="1:13" ht="15.75">
      <c r="A270" s="105" t="s">
        <v>1187</v>
      </c>
      <c r="B270" s="18" t="s">
        <v>1188</v>
      </c>
      <c r="C270" s="12">
        <v>150</v>
      </c>
      <c r="D270" s="44">
        <v>8.9</v>
      </c>
      <c r="E270" s="44">
        <v>7.81</v>
      </c>
      <c r="F270" s="44">
        <v>39.2</v>
      </c>
      <c r="G270" s="45">
        <v>263</v>
      </c>
      <c r="H270" s="44">
        <v>163.2</v>
      </c>
      <c r="I270" s="44">
        <v>54.6</v>
      </c>
      <c r="J270" s="44">
        <v>1.79</v>
      </c>
      <c r="K270" s="44">
        <v>1.56</v>
      </c>
      <c r="L270" s="17" t="s">
        <v>1189</v>
      </c>
      <c r="M270" s="206" t="s">
        <v>1070</v>
      </c>
    </row>
    <row r="271" spans="1:13" ht="15.75">
      <c r="A271" s="105"/>
      <c r="B271" s="18" t="s">
        <v>1188</v>
      </c>
      <c r="C271" s="12">
        <v>200</v>
      </c>
      <c r="D271" s="44">
        <v>11.8</v>
      </c>
      <c r="E271" s="44">
        <v>10</v>
      </c>
      <c r="F271" s="44">
        <v>53</v>
      </c>
      <c r="G271" s="45">
        <v>349</v>
      </c>
      <c r="H271" s="44">
        <v>212.1</v>
      </c>
      <c r="I271" s="44">
        <v>72.9</v>
      </c>
      <c r="J271" s="44">
        <v>2.41</v>
      </c>
      <c r="K271" s="44">
        <v>2.02</v>
      </c>
      <c r="L271" s="17" t="s">
        <v>1189</v>
      </c>
      <c r="M271" s="208" t="s">
        <v>1070</v>
      </c>
    </row>
    <row r="272" spans="1:13" ht="15.75">
      <c r="A272" s="123"/>
      <c r="B272" s="18" t="s">
        <v>1188</v>
      </c>
      <c r="C272" s="12">
        <v>150</v>
      </c>
      <c r="D272" s="44">
        <v>9.84</v>
      </c>
      <c r="E272" s="44">
        <v>9.19</v>
      </c>
      <c r="F272" s="44">
        <v>36.9</v>
      </c>
      <c r="G272" s="45">
        <v>269</v>
      </c>
      <c r="H272" s="44">
        <v>169.7</v>
      </c>
      <c r="I272" s="44">
        <v>81.2</v>
      </c>
      <c r="J272" s="44">
        <v>2.54</v>
      </c>
      <c r="K272" s="44">
        <v>1.56</v>
      </c>
      <c r="L272" s="17" t="s">
        <v>1189</v>
      </c>
      <c r="M272" s="208" t="s">
        <v>1071</v>
      </c>
    </row>
    <row r="273" spans="1:13" ht="15.75">
      <c r="A273" s="123"/>
      <c r="B273" s="18" t="s">
        <v>1188</v>
      </c>
      <c r="C273" s="12">
        <v>200</v>
      </c>
      <c r="D273" s="44">
        <v>13.19</v>
      </c>
      <c r="E273" s="44">
        <v>11.98</v>
      </c>
      <c r="F273" s="44">
        <v>50.2</v>
      </c>
      <c r="G273" s="45">
        <v>361</v>
      </c>
      <c r="H273" s="44">
        <v>226.7</v>
      </c>
      <c r="I273" s="44">
        <v>109.3</v>
      </c>
      <c r="J273" s="44">
        <v>3.42</v>
      </c>
      <c r="K273" s="44">
        <v>2.08</v>
      </c>
      <c r="L273" s="17" t="s">
        <v>1189</v>
      </c>
      <c r="M273" s="208" t="s">
        <v>1071</v>
      </c>
    </row>
    <row r="274" spans="1:13" ht="15.75">
      <c r="A274" s="123"/>
      <c r="B274" s="18" t="s">
        <v>1188</v>
      </c>
      <c r="C274" s="12">
        <v>150</v>
      </c>
      <c r="D274" s="44">
        <v>9.94</v>
      </c>
      <c r="E274" s="44">
        <v>8.48</v>
      </c>
      <c r="F274" s="44">
        <v>31.8</v>
      </c>
      <c r="G274" s="45">
        <v>243</v>
      </c>
      <c r="H274" s="44">
        <v>157.7</v>
      </c>
      <c r="I274" s="44">
        <v>96.9</v>
      </c>
      <c r="J274" s="44">
        <v>3.03</v>
      </c>
      <c r="K274" s="44">
        <v>1.56</v>
      </c>
      <c r="L274" s="17" t="s">
        <v>1189</v>
      </c>
      <c r="M274" s="208" t="s">
        <v>1072</v>
      </c>
    </row>
    <row r="275" spans="1:13" ht="15.75">
      <c r="A275" s="123"/>
      <c r="B275" s="18" t="s">
        <v>1188</v>
      </c>
      <c r="C275" s="12">
        <v>200</v>
      </c>
      <c r="D275" s="44">
        <v>16.46</v>
      </c>
      <c r="E275" s="44">
        <v>12.79</v>
      </c>
      <c r="F275" s="44">
        <v>63.6</v>
      </c>
      <c r="G275" s="45">
        <v>439</v>
      </c>
      <c r="H275" s="44">
        <v>232</v>
      </c>
      <c r="I275" s="44">
        <v>162.8</v>
      </c>
      <c r="J275" s="44">
        <v>5.21</v>
      </c>
      <c r="K275" s="44">
        <v>2.08</v>
      </c>
      <c r="L275" s="17" t="s">
        <v>1189</v>
      </c>
      <c r="M275" s="208" t="s">
        <v>1072</v>
      </c>
    </row>
    <row r="276" spans="1:13" ht="15.75">
      <c r="A276" s="123"/>
      <c r="B276" s="18" t="s">
        <v>1188</v>
      </c>
      <c r="C276" s="12">
        <v>150</v>
      </c>
      <c r="D276" s="44">
        <v>9.68</v>
      </c>
      <c r="E276" s="44">
        <v>9.24</v>
      </c>
      <c r="F276" s="44">
        <v>38.2</v>
      </c>
      <c r="G276" s="45">
        <v>275</v>
      </c>
      <c r="H276" s="44">
        <v>174.4</v>
      </c>
      <c r="I276" s="44">
        <v>64.7</v>
      </c>
      <c r="J276" s="44">
        <v>2.02</v>
      </c>
      <c r="K276" s="44">
        <v>1.56</v>
      </c>
      <c r="L276" s="17" t="s">
        <v>1189</v>
      </c>
      <c r="M276" s="208" t="s">
        <v>1073</v>
      </c>
    </row>
    <row r="277" spans="1:13" ht="15.75">
      <c r="A277" s="123"/>
      <c r="B277" s="18" t="s">
        <v>1188</v>
      </c>
      <c r="C277" s="12">
        <v>200</v>
      </c>
      <c r="D277" s="44">
        <v>12.85</v>
      </c>
      <c r="E277" s="44">
        <v>12.01</v>
      </c>
      <c r="F277" s="44">
        <v>51.3</v>
      </c>
      <c r="G277" s="45">
        <v>365</v>
      </c>
      <c r="H277" s="44">
        <v>232.4</v>
      </c>
      <c r="I277" s="44">
        <v>86</v>
      </c>
      <c r="J277" s="44">
        <v>2.68</v>
      </c>
      <c r="K277" s="44">
        <v>2.08</v>
      </c>
      <c r="L277" s="17" t="s">
        <v>1189</v>
      </c>
      <c r="M277" s="208" t="s">
        <v>1073</v>
      </c>
    </row>
    <row r="278" spans="1:13" ht="15.75">
      <c r="A278" s="123"/>
      <c r="B278" s="18" t="s">
        <v>1188</v>
      </c>
      <c r="C278" s="12">
        <v>150</v>
      </c>
      <c r="D278" s="44">
        <v>9.93</v>
      </c>
      <c r="E278" s="44">
        <v>9.01</v>
      </c>
      <c r="F278" s="44">
        <v>37.7</v>
      </c>
      <c r="G278" s="45">
        <v>271</v>
      </c>
      <c r="H278" s="44">
        <v>166.8</v>
      </c>
      <c r="I278" s="44">
        <v>84</v>
      </c>
      <c r="J278" s="44">
        <v>2.63</v>
      </c>
      <c r="K278" s="44">
        <v>1.56</v>
      </c>
      <c r="L278" s="17" t="s">
        <v>1189</v>
      </c>
      <c r="M278" s="208" t="s">
        <v>1074</v>
      </c>
    </row>
    <row r="279" spans="1:13" ht="15.75">
      <c r="A279" s="123"/>
      <c r="B279" s="18" t="s">
        <v>1188</v>
      </c>
      <c r="C279" s="12">
        <v>200</v>
      </c>
      <c r="D279" s="44">
        <v>13.16</v>
      </c>
      <c r="E279" s="44">
        <v>11.7</v>
      </c>
      <c r="F279" s="44">
        <v>50.5</v>
      </c>
      <c r="G279" s="45">
        <v>360</v>
      </c>
      <c r="H279" s="44">
        <v>222.3</v>
      </c>
      <c r="I279" s="44">
        <v>111.5</v>
      </c>
      <c r="J279" s="44">
        <v>3.48</v>
      </c>
      <c r="K279" s="44">
        <v>2.08</v>
      </c>
      <c r="L279" s="17" t="s">
        <v>1189</v>
      </c>
      <c r="M279" s="208" t="s">
        <v>1074</v>
      </c>
    </row>
    <row r="280" spans="1:13" ht="15.75">
      <c r="A280" s="123"/>
      <c r="B280" s="18" t="s">
        <v>1188</v>
      </c>
      <c r="C280" s="12">
        <v>150</v>
      </c>
      <c r="D280" s="44">
        <v>9.62</v>
      </c>
      <c r="E280" s="44">
        <v>8.85</v>
      </c>
      <c r="F280" s="44">
        <v>38.3</v>
      </c>
      <c r="G280" s="45">
        <v>271</v>
      </c>
      <c r="H280" s="44">
        <v>169.3</v>
      </c>
      <c r="I280" s="44">
        <v>70.7</v>
      </c>
      <c r="J280" s="44">
        <v>2.23</v>
      </c>
      <c r="K280" s="44">
        <v>1.56</v>
      </c>
      <c r="L280" s="17" t="s">
        <v>1189</v>
      </c>
      <c r="M280" s="208" t="s">
        <v>1075</v>
      </c>
    </row>
    <row r="281" spans="1:13" ht="15.75">
      <c r="A281" s="123"/>
      <c r="B281" s="18" t="s">
        <v>1188</v>
      </c>
      <c r="C281" s="12">
        <v>200</v>
      </c>
      <c r="D281" s="44">
        <v>12.74</v>
      </c>
      <c r="E281" s="44">
        <v>11.45</v>
      </c>
      <c r="F281" s="44">
        <v>51.4</v>
      </c>
      <c r="G281" s="45">
        <v>359</v>
      </c>
      <c r="H281" s="44">
        <v>225.4</v>
      </c>
      <c r="I281" s="44">
        <v>93</v>
      </c>
      <c r="J281" s="214">
        <v>2.94</v>
      </c>
      <c r="K281" s="44">
        <v>2.08</v>
      </c>
      <c r="L281" s="17" t="s">
        <v>1189</v>
      </c>
      <c r="M281" s="208" t="s">
        <v>1075</v>
      </c>
    </row>
    <row r="282" spans="1:13" ht="15.75">
      <c r="A282" s="123"/>
      <c r="B282" s="18" t="s">
        <v>1188</v>
      </c>
      <c r="C282" s="12">
        <v>150</v>
      </c>
      <c r="D282" s="44">
        <v>9.23</v>
      </c>
      <c r="E282" s="44">
        <v>8.42</v>
      </c>
      <c r="F282" s="44">
        <v>38.2</v>
      </c>
      <c r="G282" s="45">
        <v>265</v>
      </c>
      <c r="H282" s="44">
        <v>163.6</v>
      </c>
      <c r="I282" s="44">
        <v>63.2</v>
      </c>
      <c r="J282" s="44">
        <v>2.02</v>
      </c>
      <c r="K282" s="44">
        <v>1.52</v>
      </c>
      <c r="L282" s="17" t="s">
        <v>1189</v>
      </c>
      <c r="M282" s="208" t="s">
        <v>1076</v>
      </c>
    </row>
    <row r="283" spans="1:13" ht="15.75">
      <c r="A283" s="123"/>
      <c r="B283" s="18" t="s">
        <v>1188</v>
      </c>
      <c r="C283" s="12">
        <v>200</v>
      </c>
      <c r="D283" s="44">
        <v>12.35</v>
      </c>
      <c r="E283" s="44">
        <v>10.91</v>
      </c>
      <c r="F283" s="44">
        <v>51.9</v>
      </c>
      <c r="G283" s="45">
        <v>355</v>
      </c>
      <c r="H283" s="44">
        <v>217.2</v>
      </c>
      <c r="I283" s="44">
        <v>84.5</v>
      </c>
      <c r="J283" s="44">
        <v>2.7</v>
      </c>
      <c r="K283" s="44">
        <v>2.02</v>
      </c>
      <c r="L283" s="17" t="s">
        <v>1189</v>
      </c>
      <c r="M283" s="208" t="s">
        <v>1076</v>
      </c>
    </row>
    <row r="284" spans="1:13" ht="15.75">
      <c r="A284" s="105" t="s">
        <v>1190</v>
      </c>
      <c r="B284" s="18" t="s">
        <v>1191</v>
      </c>
      <c r="C284" s="12">
        <v>150</v>
      </c>
      <c r="D284" s="44">
        <v>5</v>
      </c>
      <c r="E284" s="44">
        <v>2.96</v>
      </c>
      <c r="F284" s="44">
        <v>28.05</v>
      </c>
      <c r="G284" s="45">
        <v>159</v>
      </c>
      <c r="H284" s="44">
        <v>29.8</v>
      </c>
      <c r="I284" s="44">
        <v>44.5</v>
      </c>
      <c r="J284" s="44">
        <v>1.61</v>
      </c>
      <c r="K284" s="44">
        <v>0.63</v>
      </c>
      <c r="L284" s="17" t="s">
        <v>1192</v>
      </c>
      <c r="M284" s="206" t="s">
        <v>1070</v>
      </c>
    </row>
    <row r="285" spans="1:13" ht="15.75">
      <c r="A285" s="105"/>
      <c r="B285" s="18" t="s">
        <v>1191</v>
      </c>
      <c r="C285" s="12">
        <v>200</v>
      </c>
      <c r="D285" s="44">
        <v>6.81</v>
      </c>
      <c r="E285" s="44">
        <v>4.07</v>
      </c>
      <c r="F285" s="44">
        <v>39.02</v>
      </c>
      <c r="G285" s="45">
        <v>220</v>
      </c>
      <c r="H285" s="44">
        <v>38</v>
      </c>
      <c r="I285" s="44">
        <v>57.2</v>
      </c>
      <c r="J285" s="44">
        <v>2.09</v>
      </c>
      <c r="K285" s="215">
        <v>0.45</v>
      </c>
      <c r="L285" s="17" t="s">
        <v>1192</v>
      </c>
      <c r="M285" s="208" t="s">
        <v>1070</v>
      </c>
    </row>
    <row r="286" spans="1:13" ht="15.75">
      <c r="A286" s="123"/>
      <c r="B286" s="18" t="s">
        <v>1191</v>
      </c>
      <c r="C286" s="12">
        <v>150</v>
      </c>
      <c r="D286" s="44">
        <v>5.99</v>
      </c>
      <c r="E286" s="44">
        <v>4.32</v>
      </c>
      <c r="F286" s="44">
        <v>27.32</v>
      </c>
      <c r="G286" s="45">
        <v>172</v>
      </c>
      <c r="H286" s="44">
        <v>34.4</v>
      </c>
      <c r="I286" s="44">
        <v>65.9</v>
      </c>
      <c r="J286" s="44">
        <v>2.23</v>
      </c>
      <c r="K286" s="44">
        <v>0.48</v>
      </c>
      <c r="L286" s="17" t="s">
        <v>1192</v>
      </c>
      <c r="M286" s="208" t="s">
        <v>1071</v>
      </c>
    </row>
    <row r="287" spans="1:13" ht="15.75">
      <c r="A287" s="123"/>
      <c r="B287" s="18" t="s">
        <v>1191</v>
      </c>
      <c r="C287" s="12">
        <v>200</v>
      </c>
      <c r="D287" s="44">
        <v>7.82</v>
      </c>
      <c r="E287" s="44">
        <v>5.72</v>
      </c>
      <c r="F287" s="44">
        <v>35.54</v>
      </c>
      <c r="G287" s="45">
        <v>225</v>
      </c>
      <c r="H287" s="44">
        <v>45.3</v>
      </c>
      <c r="I287" s="44">
        <v>86.6</v>
      </c>
      <c r="J287" s="44">
        <v>2.92</v>
      </c>
      <c r="K287" s="44">
        <v>0.63</v>
      </c>
      <c r="L287" s="17" t="s">
        <v>1192</v>
      </c>
      <c r="M287" s="208" t="s">
        <v>1071</v>
      </c>
    </row>
    <row r="288" spans="1:13" ht="15.75">
      <c r="A288" s="123"/>
      <c r="B288" s="18" t="s">
        <v>1191</v>
      </c>
      <c r="C288" s="12">
        <v>150</v>
      </c>
      <c r="D288" s="44">
        <v>5.8</v>
      </c>
      <c r="E288" s="44">
        <v>3.6</v>
      </c>
      <c r="F288" s="44">
        <v>28.1</v>
      </c>
      <c r="G288" s="45">
        <v>167</v>
      </c>
      <c r="H288" s="44">
        <v>24.1</v>
      </c>
      <c r="I288" s="44">
        <v>78</v>
      </c>
      <c r="J288" s="44">
        <v>2.63</v>
      </c>
      <c r="K288" s="44">
        <v>0.48</v>
      </c>
      <c r="L288" s="17" t="s">
        <v>1192</v>
      </c>
      <c r="M288" s="208" t="s">
        <v>1072</v>
      </c>
    </row>
    <row r="289" spans="1:13" ht="15.75">
      <c r="A289" s="123"/>
      <c r="B289" s="18" t="s">
        <v>1191</v>
      </c>
      <c r="C289" s="12">
        <v>200</v>
      </c>
      <c r="D289" s="44">
        <v>7.82</v>
      </c>
      <c r="E289" s="44">
        <v>4.82</v>
      </c>
      <c r="F289" s="44">
        <v>35.71</v>
      </c>
      <c r="G289" s="45">
        <v>218</v>
      </c>
      <c r="H289" s="44">
        <v>31.7</v>
      </c>
      <c r="I289" s="44">
        <v>102.9</v>
      </c>
      <c r="J289" s="44">
        <v>3.46</v>
      </c>
      <c r="K289" s="44">
        <v>0.63</v>
      </c>
      <c r="L289" s="17" t="s">
        <v>1192</v>
      </c>
      <c r="M289" s="208" t="s">
        <v>1072</v>
      </c>
    </row>
    <row r="290" spans="1:13" ht="15.75">
      <c r="A290" s="123"/>
      <c r="B290" s="18" t="s">
        <v>1191</v>
      </c>
      <c r="C290" s="12">
        <v>150</v>
      </c>
      <c r="D290" s="44">
        <v>5.75</v>
      </c>
      <c r="E290" s="44">
        <v>4.3</v>
      </c>
      <c r="F290" s="44">
        <v>28.11</v>
      </c>
      <c r="G290" s="45">
        <v>174</v>
      </c>
      <c r="H290" s="44">
        <v>37.7</v>
      </c>
      <c r="I290" s="44">
        <v>51</v>
      </c>
      <c r="J290" s="44">
        <v>1.75</v>
      </c>
      <c r="K290" s="44">
        <v>0.48</v>
      </c>
      <c r="L290" s="17" t="s">
        <v>1192</v>
      </c>
      <c r="M290" s="208" t="s">
        <v>1073</v>
      </c>
    </row>
    <row r="291" spans="1:13" ht="15.75">
      <c r="A291" s="123"/>
      <c r="B291" s="18" t="s">
        <v>1191</v>
      </c>
      <c r="C291" s="12">
        <v>200</v>
      </c>
      <c r="D291" s="44">
        <v>7.63</v>
      </c>
      <c r="E291" s="44">
        <v>5.77</v>
      </c>
      <c r="F291" s="44">
        <v>37.16</v>
      </c>
      <c r="G291" s="45">
        <v>231</v>
      </c>
      <c r="H291" s="44">
        <v>50.3</v>
      </c>
      <c r="I291" s="44">
        <v>68</v>
      </c>
      <c r="J291" s="44">
        <v>2.33</v>
      </c>
      <c r="K291" s="44">
        <v>0.63</v>
      </c>
      <c r="L291" s="17" t="s">
        <v>1192</v>
      </c>
      <c r="M291" s="208" t="s">
        <v>1073</v>
      </c>
    </row>
    <row r="292" spans="1:13" ht="15.75">
      <c r="A292" s="123"/>
      <c r="B292" s="18" t="s">
        <v>1191</v>
      </c>
      <c r="C292" s="12">
        <v>150</v>
      </c>
      <c r="D292" s="44">
        <v>6.09</v>
      </c>
      <c r="E292" s="44">
        <v>4.2</v>
      </c>
      <c r="F292" s="44">
        <v>28.1</v>
      </c>
      <c r="G292" s="45">
        <v>174</v>
      </c>
      <c r="H292" s="44">
        <v>32</v>
      </c>
      <c r="I292" s="44">
        <v>69</v>
      </c>
      <c r="J292" s="44">
        <v>2.33</v>
      </c>
      <c r="K292" s="44">
        <v>0.48</v>
      </c>
      <c r="L292" s="17" t="s">
        <v>1192</v>
      </c>
      <c r="M292" s="208" t="s">
        <v>1074</v>
      </c>
    </row>
    <row r="293" spans="1:13" ht="15.75">
      <c r="A293" s="123"/>
      <c r="B293" s="18" t="s">
        <v>1191</v>
      </c>
      <c r="C293" s="12">
        <v>200</v>
      </c>
      <c r="D293" s="44">
        <v>7.92</v>
      </c>
      <c r="E293" s="44">
        <v>5.51</v>
      </c>
      <c r="F293" s="44">
        <v>36.37</v>
      </c>
      <c r="G293" s="45">
        <v>227</v>
      </c>
      <c r="H293" s="44">
        <v>42</v>
      </c>
      <c r="I293" s="44">
        <v>90.2</v>
      </c>
      <c r="J293" s="44">
        <v>3.04</v>
      </c>
      <c r="K293" s="44">
        <v>0.63</v>
      </c>
      <c r="L293" s="17" t="s">
        <v>1192</v>
      </c>
      <c r="M293" s="208" t="s">
        <v>1074</v>
      </c>
    </row>
    <row r="294" spans="1:13" ht="15.75">
      <c r="A294" s="123"/>
      <c r="B294" s="18" t="s">
        <v>1191</v>
      </c>
      <c r="C294" s="12">
        <v>150</v>
      </c>
      <c r="D294" s="44">
        <v>5.68</v>
      </c>
      <c r="E294" s="44">
        <v>4.17</v>
      </c>
      <c r="F294" s="44">
        <v>28.15</v>
      </c>
      <c r="G294" s="45">
        <v>171</v>
      </c>
      <c r="H294" s="44">
        <v>33.6</v>
      </c>
      <c r="I294" s="44">
        <v>55.3</v>
      </c>
      <c r="J294" s="44">
        <v>1.91</v>
      </c>
      <c r="K294" s="44">
        <v>0.48</v>
      </c>
      <c r="L294" s="17" t="s">
        <v>1192</v>
      </c>
      <c r="M294" s="208" t="s">
        <v>1075</v>
      </c>
    </row>
    <row r="295" spans="1:13" ht="15.75">
      <c r="A295" s="123"/>
      <c r="B295" s="18" t="s">
        <v>1191</v>
      </c>
      <c r="C295" s="12">
        <v>200</v>
      </c>
      <c r="D295" s="44">
        <v>7.42</v>
      </c>
      <c r="E295" s="44">
        <v>5.24</v>
      </c>
      <c r="F295" s="44">
        <v>33.41</v>
      </c>
      <c r="G295" s="45">
        <v>223</v>
      </c>
      <c r="H295" s="44">
        <v>44.1</v>
      </c>
      <c r="I295" s="44">
        <v>72.9</v>
      </c>
      <c r="J295" s="44">
        <v>2.51</v>
      </c>
      <c r="K295" s="44">
        <v>0.63</v>
      </c>
      <c r="L295" s="17" t="s">
        <v>1192</v>
      </c>
      <c r="M295" s="208" t="s">
        <v>1075</v>
      </c>
    </row>
    <row r="296" spans="1:13" ht="15.75">
      <c r="A296" s="123"/>
      <c r="B296" s="18" t="s">
        <v>1191</v>
      </c>
      <c r="C296" s="12">
        <v>150</v>
      </c>
      <c r="D296" s="44">
        <v>5.52</v>
      </c>
      <c r="E296" s="44">
        <v>3.96</v>
      </c>
      <c r="F296" s="44">
        <v>28.66</v>
      </c>
      <c r="G296" s="45">
        <v>170</v>
      </c>
      <c r="H296" s="44">
        <v>31.9</v>
      </c>
      <c r="I296" s="44">
        <v>50.9</v>
      </c>
      <c r="J296" s="44">
        <v>1.79</v>
      </c>
      <c r="K296" s="44">
        <v>0.48</v>
      </c>
      <c r="L296" s="17" t="s">
        <v>1192</v>
      </c>
      <c r="M296" s="208" t="s">
        <v>1076</v>
      </c>
    </row>
    <row r="297" spans="1:13" ht="15.75">
      <c r="A297" s="123"/>
      <c r="B297" s="18" t="s">
        <v>1191</v>
      </c>
      <c r="C297" s="12">
        <v>200</v>
      </c>
      <c r="D297" s="44">
        <v>7.2</v>
      </c>
      <c r="E297" s="44">
        <v>4.88</v>
      </c>
      <c r="F297" s="44">
        <v>37.31</v>
      </c>
      <c r="G297" s="45">
        <v>222</v>
      </c>
      <c r="H297" s="44">
        <v>42.3</v>
      </c>
      <c r="I297" s="44">
        <v>66.3</v>
      </c>
      <c r="J297" s="44">
        <v>2.32</v>
      </c>
      <c r="K297" s="44">
        <v>0.63</v>
      </c>
      <c r="L297" s="17" t="s">
        <v>1192</v>
      </c>
      <c r="M297" s="208" t="s">
        <v>1076</v>
      </c>
    </row>
    <row r="298" spans="1:13" ht="15.75">
      <c r="A298" s="105" t="s">
        <v>1193</v>
      </c>
      <c r="B298" s="18" t="s">
        <v>1194</v>
      </c>
      <c r="C298" s="12">
        <v>150</v>
      </c>
      <c r="D298" s="44">
        <v>6.69</v>
      </c>
      <c r="E298" s="44">
        <v>5.27</v>
      </c>
      <c r="F298" s="44">
        <v>16.56</v>
      </c>
      <c r="G298" s="45">
        <v>140</v>
      </c>
      <c r="H298" s="44">
        <v>29</v>
      </c>
      <c r="I298" s="44">
        <v>19.8</v>
      </c>
      <c r="J298" s="44">
        <v>0.7</v>
      </c>
      <c r="K298" s="44">
        <v>1.6</v>
      </c>
      <c r="L298" s="17" t="s">
        <v>1195</v>
      </c>
      <c r="M298" s="206" t="s">
        <v>1070</v>
      </c>
    </row>
    <row r="299" spans="1:13" ht="15.75">
      <c r="A299" s="105"/>
      <c r="B299" s="18" t="s">
        <v>1194</v>
      </c>
      <c r="C299" s="12">
        <v>200</v>
      </c>
      <c r="D299" s="44">
        <v>8.92</v>
      </c>
      <c r="E299" s="44">
        <v>7.02</v>
      </c>
      <c r="F299" s="44">
        <v>22.08</v>
      </c>
      <c r="G299" s="45">
        <v>187</v>
      </c>
      <c r="H299" s="44">
        <v>21.7</v>
      </c>
      <c r="I299" s="44">
        <v>14.8</v>
      </c>
      <c r="J299" s="44">
        <v>0.5</v>
      </c>
      <c r="K299" s="44">
        <v>1.2</v>
      </c>
      <c r="L299" s="17" t="s">
        <v>1195</v>
      </c>
      <c r="M299" s="206" t="s">
        <v>1070</v>
      </c>
    </row>
    <row r="300" spans="1:13" ht="15.75">
      <c r="A300" s="123"/>
      <c r="B300" s="18" t="s">
        <v>1194</v>
      </c>
      <c r="C300" s="12">
        <v>150</v>
      </c>
      <c r="D300" s="44">
        <v>7.69</v>
      </c>
      <c r="E300" s="44">
        <v>6.44</v>
      </c>
      <c r="F300" s="44">
        <v>17.24</v>
      </c>
      <c r="G300" s="45">
        <v>158</v>
      </c>
      <c r="H300" s="44">
        <v>27.9</v>
      </c>
      <c r="I300" s="44">
        <v>29.5</v>
      </c>
      <c r="J300" s="44">
        <v>1</v>
      </c>
      <c r="K300" s="44">
        <v>1.2</v>
      </c>
      <c r="L300" s="17" t="s">
        <v>1195</v>
      </c>
      <c r="M300" s="208" t="s">
        <v>1071</v>
      </c>
    </row>
    <row r="301" spans="1:13" ht="15.75">
      <c r="A301" s="123"/>
      <c r="B301" s="18" t="s">
        <v>1194</v>
      </c>
      <c r="C301" s="12">
        <v>200</v>
      </c>
      <c r="D301" s="44">
        <v>10.25</v>
      </c>
      <c r="E301" s="44">
        <v>8.58</v>
      </c>
      <c r="F301" s="44">
        <v>22.99</v>
      </c>
      <c r="G301" s="45">
        <v>210</v>
      </c>
      <c r="H301" s="44">
        <v>37.2</v>
      </c>
      <c r="I301" s="44">
        <v>39.4</v>
      </c>
      <c r="J301" s="44">
        <v>1.3</v>
      </c>
      <c r="K301" s="44">
        <v>1.6</v>
      </c>
      <c r="L301" s="17" t="s">
        <v>1195</v>
      </c>
      <c r="M301" s="208" t="s">
        <v>1071</v>
      </c>
    </row>
    <row r="302" spans="1:13" ht="15.75">
      <c r="A302" s="123"/>
      <c r="B302" s="18" t="s">
        <v>1194</v>
      </c>
      <c r="C302" s="12">
        <v>150</v>
      </c>
      <c r="D302" s="44">
        <v>7.6</v>
      </c>
      <c r="E302" s="44">
        <v>5.83</v>
      </c>
      <c r="F302" s="44">
        <v>19.93</v>
      </c>
      <c r="G302" s="45">
        <v>163</v>
      </c>
      <c r="H302" s="44">
        <v>20.8</v>
      </c>
      <c r="I302" s="44">
        <v>24.2</v>
      </c>
      <c r="J302" s="44">
        <v>0.8</v>
      </c>
      <c r="K302" s="44">
        <v>1.2</v>
      </c>
      <c r="L302" s="17" t="s">
        <v>1195</v>
      </c>
      <c r="M302" s="206" t="s">
        <v>1072</v>
      </c>
    </row>
    <row r="303" spans="1:13" ht="15.75">
      <c r="A303" s="123"/>
      <c r="B303" s="18" t="s">
        <v>1194</v>
      </c>
      <c r="C303" s="12">
        <v>200</v>
      </c>
      <c r="D303" s="44">
        <v>10.14</v>
      </c>
      <c r="E303" s="44">
        <v>7.78</v>
      </c>
      <c r="F303" s="44">
        <v>26.58</v>
      </c>
      <c r="G303" s="45">
        <v>217</v>
      </c>
      <c r="H303" s="44">
        <v>27.8</v>
      </c>
      <c r="I303" s="44">
        <v>32.2</v>
      </c>
      <c r="J303" s="44">
        <v>1</v>
      </c>
      <c r="K303" s="44">
        <v>1.6</v>
      </c>
      <c r="L303" s="17" t="s">
        <v>1195</v>
      </c>
      <c r="M303" s="206" t="s">
        <v>1072</v>
      </c>
    </row>
    <row r="304" spans="1:13" ht="15.75">
      <c r="A304" s="123"/>
      <c r="B304" s="18" t="s">
        <v>1194</v>
      </c>
      <c r="C304" s="12">
        <v>150</v>
      </c>
      <c r="D304" s="44">
        <v>6.98</v>
      </c>
      <c r="E304" s="44">
        <v>5.42</v>
      </c>
      <c r="F304" s="44">
        <v>17.12</v>
      </c>
      <c r="G304" s="45">
        <v>145</v>
      </c>
      <c r="H304" s="44">
        <v>21.2</v>
      </c>
      <c r="I304" s="44">
        <v>23</v>
      </c>
      <c r="J304" s="44">
        <v>0.8</v>
      </c>
      <c r="K304" s="44">
        <v>1.2</v>
      </c>
      <c r="L304" s="17" t="s">
        <v>1195</v>
      </c>
      <c r="M304" s="208" t="s">
        <v>1073</v>
      </c>
    </row>
    <row r="305" spans="1:13" ht="15.75">
      <c r="A305" s="123"/>
      <c r="B305" s="18" t="s">
        <v>1194</v>
      </c>
      <c r="C305" s="12">
        <v>200</v>
      </c>
      <c r="D305" s="44">
        <v>9.3</v>
      </c>
      <c r="E305" s="44">
        <v>7.22</v>
      </c>
      <c r="F305" s="44">
        <v>22.82</v>
      </c>
      <c r="G305" s="45">
        <v>194</v>
      </c>
      <c r="H305" s="44">
        <v>28.3</v>
      </c>
      <c r="I305" s="44">
        <v>30.7</v>
      </c>
      <c r="J305" s="44">
        <v>1</v>
      </c>
      <c r="K305" s="44">
        <v>1.6</v>
      </c>
      <c r="L305" s="17" t="s">
        <v>1195</v>
      </c>
      <c r="M305" s="208" t="s">
        <v>1073</v>
      </c>
    </row>
    <row r="306" spans="1:13" ht="15.75">
      <c r="A306" s="123"/>
      <c r="B306" s="216" t="s">
        <v>1196</v>
      </c>
      <c r="C306" s="217">
        <v>150</v>
      </c>
      <c r="D306" s="218">
        <v>7.62</v>
      </c>
      <c r="E306" s="218">
        <v>5.8</v>
      </c>
      <c r="F306" s="218">
        <v>17.75</v>
      </c>
      <c r="G306" s="217">
        <v>154</v>
      </c>
      <c r="H306" s="218">
        <v>19.7</v>
      </c>
      <c r="I306" s="218">
        <v>34.7</v>
      </c>
      <c r="J306" s="219">
        <v>1.1</v>
      </c>
      <c r="K306" s="219">
        <v>1.2</v>
      </c>
      <c r="L306" s="220" t="s">
        <v>1195</v>
      </c>
      <c r="M306" s="221" t="s">
        <v>1074</v>
      </c>
    </row>
    <row r="307" spans="1:13" ht="15.75">
      <c r="A307" s="123"/>
      <c r="B307" s="18" t="s">
        <v>1196</v>
      </c>
      <c r="C307" s="12">
        <v>200</v>
      </c>
      <c r="D307" s="44">
        <v>10.16</v>
      </c>
      <c r="E307" s="44">
        <v>7.73</v>
      </c>
      <c r="F307" s="44">
        <v>23.66</v>
      </c>
      <c r="G307" s="45">
        <v>205</v>
      </c>
      <c r="H307" s="44">
        <v>26.3</v>
      </c>
      <c r="I307" s="44">
        <v>46.2</v>
      </c>
      <c r="J307" s="44">
        <v>1.5</v>
      </c>
      <c r="K307" s="44">
        <v>1.6</v>
      </c>
      <c r="L307" s="5" t="s">
        <v>1195</v>
      </c>
      <c r="M307" s="222" t="s">
        <v>1074</v>
      </c>
    </row>
    <row r="308" spans="1:13" ht="15.75">
      <c r="A308" s="123"/>
      <c r="B308" s="18" t="s">
        <v>1194</v>
      </c>
      <c r="C308" s="12">
        <v>150</v>
      </c>
      <c r="D308" s="44">
        <v>7.19</v>
      </c>
      <c r="E308" s="44">
        <v>5.8</v>
      </c>
      <c r="F308" s="44">
        <v>17.29</v>
      </c>
      <c r="G308" s="45">
        <v>150</v>
      </c>
      <c r="H308" s="44">
        <v>21.7</v>
      </c>
      <c r="I308" s="44">
        <v>21.7</v>
      </c>
      <c r="J308" s="44">
        <v>0.7</v>
      </c>
      <c r="K308" s="44">
        <v>1.2</v>
      </c>
      <c r="L308" s="17" t="s">
        <v>1195</v>
      </c>
      <c r="M308" s="208" t="s">
        <v>1075</v>
      </c>
    </row>
    <row r="309" spans="1:13" ht="15.75">
      <c r="A309" s="123"/>
      <c r="B309" s="18" t="s">
        <v>1194</v>
      </c>
      <c r="C309" s="12">
        <v>200</v>
      </c>
      <c r="D309" s="44">
        <v>9.59</v>
      </c>
      <c r="E309" s="44">
        <v>7.74</v>
      </c>
      <c r="F309" s="44">
        <v>23.05</v>
      </c>
      <c r="G309" s="45">
        <v>200</v>
      </c>
      <c r="H309" s="44">
        <v>29</v>
      </c>
      <c r="I309" s="44">
        <v>28.9</v>
      </c>
      <c r="J309" s="44">
        <v>1</v>
      </c>
      <c r="K309" s="44">
        <v>1.6</v>
      </c>
      <c r="L309" s="17" t="s">
        <v>1195</v>
      </c>
      <c r="M309" s="208" t="s">
        <v>1075</v>
      </c>
    </row>
    <row r="310" spans="1:13" ht="15.75">
      <c r="A310" s="123"/>
      <c r="B310" s="18" t="s">
        <v>1194</v>
      </c>
      <c r="C310" s="12">
        <v>150</v>
      </c>
      <c r="D310" s="44">
        <v>6.95</v>
      </c>
      <c r="E310" s="44">
        <v>5.37</v>
      </c>
      <c r="F310" s="44">
        <v>18.13</v>
      </c>
      <c r="G310" s="45">
        <v>149</v>
      </c>
      <c r="H310" s="44">
        <v>24.9</v>
      </c>
      <c r="I310" s="44">
        <v>16.8</v>
      </c>
      <c r="J310" s="44">
        <v>0.6</v>
      </c>
      <c r="K310" s="44">
        <v>1.2</v>
      </c>
      <c r="L310" s="17" t="s">
        <v>1195</v>
      </c>
      <c r="M310" s="206" t="s">
        <v>1076</v>
      </c>
    </row>
    <row r="311" spans="1:13" ht="15.75">
      <c r="A311" s="123"/>
      <c r="B311" s="18" t="s">
        <v>1194</v>
      </c>
      <c r="C311" s="12">
        <v>200</v>
      </c>
      <c r="D311" s="44">
        <v>9.27</v>
      </c>
      <c r="E311" s="44">
        <v>7.16</v>
      </c>
      <c r="F311" s="44">
        <v>24.17</v>
      </c>
      <c r="G311" s="45">
        <v>198</v>
      </c>
      <c r="H311" s="44">
        <v>33.2</v>
      </c>
      <c r="I311" s="44">
        <v>22.3</v>
      </c>
      <c r="J311" s="44">
        <v>0.8</v>
      </c>
      <c r="K311" s="44">
        <v>1.6</v>
      </c>
      <c r="L311" s="17" t="s">
        <v>1195</v>
      </c>
      <c r="M311" s="206" t="s">
        <v>1076</v>
      </c>
    </row>
    <row r="312" spans="1:13" ht="15.75">
      <c r="A312" s="123"/>
      <c r="B312" s="18" t="s">
        <v>1194</v>
      </c>
      <c r="C312" s="12">
        <v>150</v>
      </c>
      <c r="D312" s="44">
        <v>7.68</v>
      </c>
      <c r="E312" s="44">
        <v>6.33</v>
      </c>
      <c r="F312" s="44">
        <v>17.82</v>
      </c>
      <c r="G312" s="45">
        <v>159</v>
      </c>
      <c r="H312" s="44">
        <v>26.6</v>
      </c>
      <c r="I312" s="44">
        <v>28.6</v>
      </c>
      <c r="J312" s="44">
        <v>0.9</v>
      </c>
      <c r="K312" s="44">
        <v>1.2</v>
      </c>
      <c r="L312" s="17" t="s">
        <v>1195</v>
      </c>
      <c r="M312" s="208" t="s">
        <v>1077</v>
      </c>
    </row>
    <row r="313" spans="1:13" ht="15.75">
      <c r="A313" s="123"/>
      <c r="B313" s="18" t="s">
        <v>1194</v>
      </c>
      <c r="C313" s="12">
        <v>200</v>
      </c>
      <c r="D313" s="44">
        <v>10.24</v>
      </c>
      <c r="E313" s="44">
        <v>8.44</v>
      </c>
      <c r="F313" s="44">
        <v>23.76</v>
      </c>
      <c r="G313" s="45">
        <v>212</v>
      </c>
      <c r="H313" s="44">
        <v>35.4</v>
      </c>
      <c r="I313" s="44">
        <v>38.1</v>
      </c>
      <c r="J313" s="44">
        <v>1.2</v>
      </c>
      <c r="K313" s="44">
        <v>1.6</v>
      </c>
      <c r="L313" s="17" t="s">
        <v>1195</v>
      </c>
      <c r="M313" s="208" t="s">
        <v>1077</v>
      </c>
    </row>
    <row r="314" spans="1:13" ht="15.75">
      <c r="A314" s="123"/>
      <c r="B314" s="18" t="s">
        <v>1194</v>
      </c>
      <c r="C314" s="12">
        <v>150</v>
      </c>
      <c r="D314" s="44">
        <v>7.65</v>
      </c>
      <c r="E314" s="44">
        <v>6.04</v>
      </c>
      <c r="F314" s="44">
        <v>17.71</v>
      </c>
      <c r="G314" s="45">
        <v>156</v>
      </c>
      <c r="H314" s="44">
        <v>22.9</v>
      </c>
      <c r="I314" s="44">
        <v>32</v>
      </c>
      <c r="J314" s="44">
        <v>1</v>
      </c>
      <c r="K314" s="44">
        <v>1.2</v>
      </c>
      <c r="L314" s="17" t="s">
        <v>1195</v>
      </c>
      <c r="M314" s="206" t="s">
        <v>1197</v>
      </c>
    </row>
    <row r="315" spans="1:13" ht="15.75">
      <c r="A315" s="123"/>
      <c r="B315" s="18" t="s">
        <v>1194</v>
      </c>
      <c r="C315" s="12">
        <v>200</v>
      </c>
      <c r="D315" s="44">
        <v>10.2</v>
      </c>
      <c r="E315" s="44">
        <v>8.06</v>
      </c>
      <c r="F315" s="44">
        <v>23.61</v>
      </c>
      <c r="G315" s="45">
        <v>208</v>
      </c>
      <c r="H315" s="44">
        <v>30.5</v>
      </c>
      <c r="I315" s="44">
        <v>42.7</v>
      </c>
      <c r="J315" s="44">
        <v>1.4</v>
      </c>
      <c r="K315" s="44">
        <v>1.6</v>
      </c>
      <c r="L315" s="17" t="s">
        <v>1195</v>
      </c>
      <c r="M315" s="206" t="s">
        <v>1197</v>
      </c>
    </row>
    <row r="316" spans="1:13" ht="15.75">
      <c r="A316" s="123"/>
      <c r="B316" s="18" t="s">
        <v>1194</v>
      </c>
      <c r="C316" s="12">
        <v>150</v>
      </c>
      <c r="D316" s="44">
        <v>7.31</v>
      </c>
      <c r="E316" s="44">
        <v>5.81</v>
      </c>
      <c r="F316" s="44">
        <v>18.11</v>
      </c>
      <c r="G316" s="45">
        <v>154</v>
      </c>
      <c r="H316" s="44">
        <v>23.8</v>
      </c>
      <c r="I316" s="44">
        <v>22.3</v>
      </c>
      <c r="J316" s="44">
        <v>0.7</v>
      </c>
      <c r="K316" s="44">
        <v>1.2</v>
      </c>
      <c r="L316" s="17" t="s">
        <v>1195</v>
      </c>
      <c r="M316" s="208" t="s">
        <v>1198</v>
      </c>
    </row>
    <row r="317" spans="1:13" ht="15.75">
      <c r="A317" s="123"/>
      <c r="B317" s="18" t="s">
        <v>1194</v>
      </c>
      <c r="C317" s="12">
        <v>200</v>
      </c>
      <c r="D317" s="44">
        <v>9.74</v>
      </c>
      <c r="E317" s="44">
        <v>7.74</v>
      </c>
      <c r="F317" s="44">
        <v>24.15</v>
      </c>
      <c r="G317" s="45">
        <v>205</v>
      </c>
      <c r="H317" s="44">
        <v>31.7</v>
      </c>
      <c r="I317" s="44">
        <v>29.7</v>
      </c>
      <c r="J317" s="44">
        <v>1</v>
      </c>
      <c r="K317" s="44">
        <v>1.6</v>
      </c>
      <c r="L317" s="17" t="s">
        <v>1195</v>
      </c>
      <c r="M317" s="208" t="s">
        <v>1198</v>
      </c>
    </row>
    <row r="318" spans="1:13" ht="15.75">
      <c r="A318" s="123"/>
      <c r="B318" s="18" t="s">
        <v>1194</v>
      </c>
      <c r="C318" s="12">
        <v>150</v>
      </c>
      <c r="D318" s="44">
        <v>7.28</v>
      </c>
      <c r="E318" s="44">
        <v>5.73</v>
      </c>
      <c r="F318" s="44">
        <v>17.19</v>
      </c>
      <c r="G318" s="45">
        <v>149</v>
      </c>
      <c r="H318" s="44">
        <v>23</v>
      </c>
      <c r="I318" s="44">
        <v>26.3</v>
      </c>
      <c r="J318" s="44">
        <v>0.9</v>
      </c>
      <c r="K318" s="44">
        <v>1.2</v>
      </c>
      <c r="L318" s="17" t="s">
        <v>1195</v>
      </c>
      <c r="M318" s="206" t="s">
        <v>1199</v>
      </c>
    </row>
    <row r="319" spans="1:13" ht="15.75">
      <c r="A319" s="123"/>
      <c r="B319" s="18" t="s">
        <v>1194</v>
      </c>
      <c r="C319" s="12">
        <v>200</v>
      </c>
      <c r="D319" s="44">
        <v>9.7</v>
      </c>
      <c r="E319" s="44">
        <v>7.64</v>
      </c>
      <c r="F319" s="44">
        <v>22.92</v>
      </c>
      <c r="G319" s="45">
        <v>199</v>
      </c>
      <c r="H319" s="44">
        <v>30.6</v>
      </c>
      <c r="I319" s="44">
        <v>35.1</v>
      </c>
      <c r="J319" s="44">
        <v>1.2</v>
      </c>
      <c r="K319" s="44">
        <v>1.6</v>
      </c>
      <c r="L319" s="17" t="s">
        <v>1195</v>
      </c>
      <c r="M319" s="206" t="s">
        <v>1199</v>
      </c>
    </row>
    <row r="320" spans="1:13" ht="15.75">
      <c r="A320" s="123"/>
      <c r="B320" s="18" t="s">
        <v>1194</v>
      </c>
      <c r="C320" s="12">
        <v>150</v>
      </c>
      <c r="D320" s="44">
        <v>7.3</v>
      </c>
      <c r="E320" s="44">
        <v>5.59</v>
      </c>
      <c r="F320" s="44">
        <v>17.75</v>
      </c>
      <c r="G320" s="45">
        <v>151</v>
      </c>
      <c r="H320" s="44">
        <v>20.7</v>
      </c>
      <c r="I320" s="44">
        <v>26.8</v>
      </c>
      <c r="J320" s="44">
        <v>0.9</v>
      </c>
      <c r="K320" s="44">
        <v>1.2</v>
      </c>
      <c r="L320" s="17" t="s">
        <v>1195</v>
      </c>
      <c r="M320" s="208" t="s">
        <v>1200</v>
      </c>
    </row>
    <row r="321" spans="1:13" ht="15.75">
      <c r="A321" s="123"/>
      <c r="B321" s="18" t="s">
        <v>1194</v>
      </c>
      <c r="C321" s="12">
        <v>200</v>
      </c>
      <c r="D321" s="44">
        <v>9.73</v>
      </c>
      <c r="E321" s="44">
        <v>7.45</v>
      </c>
      <c r="F321" s="44">
        <v>23.67</v>
      </c>
      <c r="G321" s="45">
        <v>201</v>
      </c>
      <c r="H321" s="44">
        <v>27.6</v>
      </c>
      <c r="I321" s="44">
        <v>35.8</v>
      </c>
      <c r="J321" s="44">
        <v>1.2</v>
      </c>
      <c r="K321" s="44">
        <v>1.6</v>
      </c>
      <c r="L321" s="17" t="s">
        <v>1195</v>
      </c>
      <c r="M321" s="208" t="s">
        <v>1200</v>
      </c>
    </row>
    <row r="322" spans="1:13" ht="15.75">
      <c r="A322" s="123"/>
      <c r="B322" s="18" t="s">
        <v>1194</v>
      </c>
      <c r="C322" s="12">
        <v>150</v>
      </c>
      <c r="D322" s="44">
        <v>7.71</v>
      </c>
      <c r="E322" s="44">
        <v>5.91</v>
      </c>
      <c r="F322" s="44">
        <v>19.52</v>
      </c>
      <c r="G322" s="45">
        <v>162</v>
      </c>
      <c r="H322" s="44">
        <v>23.3</v>
      </c>
      <c r="I322" s="44">
        <v>30.3</v>
      </c>
      <c r="J322" s="44">
        <v>1</v>
      </c>
      <c r="K322" s="44">
        <v>1.2</v>
      </c>
      <c r="L322" s="17" t="s">
        <v>1195</v>
      </c>
      <c r="M322" s="208" t="s">
        <v>1201</v>
      </c>
    </row>
    <row r="323" spans="1:13" ht="15.75">
      <c r="A323" s="123"/>
      <c r="B323" s="18" t="s">
        <v>1194</v>
      </c>
      <c r="C323" s="12">
        <v>200</v>
      </c>
      <c r="D323" s="44">
        <v>10.28</v>
      </c>
      <c r="E323" s="44">
        <v>7.88</v>
      </c>
      <c r="F323" s="44">
        <v>26.02</v>
      </c>
      <c r="G323" s="45">
        <v>216</v>
      </c>
      <c r="H323" s="44">
        <v>31.1</v>
      </c>
      <c r="I323" s="44">
        <v>40.4</v>
      </c>
      <c r="J323" s="44">
        <v>1.2</v>
      </c>
      <c r="K323" s="44">
        <v>1.6</v>
      </c>
      <c r="L323" s="17" t="s">
        <v>1195</v>
      </c>
      <c r="M323" s="206" t="s">
        <v>1201</v>
      </c>
    </row>
    <row r="324" spans="1:13" ht="15.75">
      <c r="A324" s="105" t="s">
        <v>1202</v>
      </c>
      <c r="B324" s="18" t="s">
        <v>1203</v>
      </c>
      <c r="C324" s="12">
        <v>150</v>
      </c>
      <c r="D324" s="44">
        <v>18.21</v>
      </c>
      <c r="E324" s="44">
        <v>7.11</v>
      </c>
      <c r="F324" s="44">
        <v>17.17</v>
      </c>
      <c r="G324" s="45">
        <v>206</v>
      </c>
      <c r="H324" s="44">
        <v>24.4</v>
      </c>
      <c r="I324" s="44">
        <v>23.9</v>
      </c>
      <c r="J324" s="44">
        <v>1.6</v>
      </c>
      <c r="K324" s="44">
        <v>0.9</v>
      </c>
      <c r="L324" s="17" t="s">
        <v>1204</v>
      </c>
      <c r="M324" s="206" t="s">
        <v>1070</v>
      </c>
    </row>
    <row r="325" spans="1:13" ht="15.75">
      <c r="A325" s="105"/>
      <c r="B325" s="18" t="s">
        <v>1203</v>
      </c>
      <c r="C325" s="12">
        <v>200</v>
      </c>
      <c r="D325" s="44">
        <v>24.28</v>
      </c>
      <c r="E325" s="44">
        <v>9.48</v>
      </c>
      <c r="F325" s="44">
        <v>22.9</v>
      </c>
      <c r="G325" s="45">
        <v>275</v>
      </c>
      <c r="H325" s="44">
        <v>32.6</v>
      </c>
      <c r="I325" s="44">
        <v>32</v>
      </c>
      <c r="J325" s="44">
        <v>2.2</v>
      </c>
      <c r="K325" s="44">
        <v>1.2</v>
      </c>
      <c r="L325" s="17" t="s">
        <v>1204</v>
      </c>
      <c r="M325" s="206" t="s">
        <v>1070</v>
      </c>
    </row>
    <row r="326" spans="1:13" ht="15.75">
      <c r="A326" s="123"/>
      <c r="B326" s="18" t="s">
        <v>1205</v>
      </c>
      <c r="C326" s="12">
        <v>150</v>
      </c>
      <c r="D326" s="44">
        <v>19.22</v>
      </c>
      <c r="E326" s="44">
        <v>8.2</v>
      </c>
      <c r="F326" s="44">
        <v>17.06</v>
      </c>
      <c r="G326" s="45">
        <v>219</v>
      </c>
      <c r="H326" s="44">
        <v>30.8</v>
      </c>
      <c r="I326" s="44">
        <v>40</v>
      </c>
      <c r="J326" s="44">
        <v>2.1</v>
      </c>
      <c r="K326" s="44">
        <v>0.9</v>
      </c>
      <c r="L326" s="17" t="s">
        <v>1204</v>
      </c>
      <c r="M326" s="208" t="s">
        <v>1071</v>
      </c>
    </row>
    <row r="327" spans="1:13" ht="15.75">
      <c r="A327" s="123"/>
      <c r="B327" s="18" t="s">
        <v>1205</v>
      </c>
      <c r="C327" s="12">
        <v>200</v>
      </c>
      <c r="D327" s="44">
        <v>25.62</v>
      </c>
      <c r="E327" s="44">
        <v>10.93</v>
      </c>
      <c r="F327" s="44">
        <v>22.74</v>
      </c>
      <c r="G327" s="45">
        <v>292</v>
      </c>
      <c r="H327" s="44">
        <v>41.1</v>
      </c>
      <c r="I327" s="44">
        <v>53.4</v>
      </c>
      <c r="J327" s="44">
        <v>2.8</v>
      </c>
      <c r="K327" s="44">
        <v>1.2</v>
      </c>
      <c r="L327" s="17" t="s">
        <v>1204</v>
      </c>
      <c r="M327" s="208" t="s">
        <v>1071</v>
      </c>
    </row>
    <row r="328" spans="1:13" ht="15.75">
      <c r="A328" s="123"/>
      <c r="B328" s="18" t="s">
        <v>1206</v>
      </c>
      <c r="C328" s="12">
        <v>150</v>
      </c>
      <c r="D328" s="44">
        <v>19.06</v>
      </c>
      <c r="E328" s="44">
        <v>7.61</v>
      </c>
      <c r="F328" s="44">
        <v>19.34</v>
      </c>
      <c r="G328" s="45">
        <v>222</v>
      </c>
      <c r="H328" s="44">
        <v>23</v>
      </c>
      <c r="I328" s="44">
        <v>33.7</v>
      </c>
      <c r="J328" s="44">
        <v>1.9</v>
      </c>
      <c r="K328" s="44">
        <v>0.9</v>
      </c>
      <c r="L328" s="17" t="s">
        <v>1204</v>
      </c>
      <c r="M328" s="206" t="s">
        <v>1072</v>
      </c>
    </row>
    <row r="329" spans="1:13" ht="15.75">
      <c r="A329" s="123"/>
      <c r="B329" s="18" t="s">
        <v>1206</v>
      </c>
      <c r="C329" s="12">
        <v>200</v>
      </c>
      <c r="D329" s="44">
        <v>25.41</v>
      </c>
      <c r="E329" s="44">
        <v>10.15</v>
      </c>
      <c r="F329" s="44">
        <v>25.78</v>
      </c>
      <c r="G329" s="45">
        <v>296</v>
      </c>
      <c r="H329" s="44">
        <v>30.6</v>
      </c>
      <c r="I329" s="44">
        <v>44.9</v>
      </c>
      <c r="J329" s="44">
        <v>2.5</v>
      </c>
      <c r="K329" s="44">
        <v>1.2</v>
      </c>
      <c r="L329" s="17" t="s">
        <v>1204</v>
      </c>
      <c r="M329" s="206" t="s">
        <v>1072</v>
      </c>
    </row>
    <row r="330" spans="1:13" ht="15.75">
      <c r="A330" s="123"/>
      <c r="B330" s="18" t="s">
        <v>1207</v>
      </c>
      <c r="C330" s="12">
        <v>150</v>
      </c>
      <c r="D330" s="44">
        <v>18.39</v>
      </c>
      <c r="E330" s="44">
        <v>7.2</v>
      </c>
      <c r="F330" s="44">
        <v>16.86</v>
      </c>
      <c r="G330" s="45">
        <v>206</v>
      </c>
      <c r="H330" s="44">
        <v>23.4</v>
      </c>
      <c r="I330" s="44">
        <v>30</v>
      </c>
      <c r="J330" s="44">
        <v>1.8</v>
      </c>
      <c r="K330" s="44">
        <v>0.9</v>
      </c>
      <c r="L330" s="17" t="s">
        <v>1204</v>
      </c>
      <c r="M330" s="208" t="s">
        <v>1073</v>
      </c>
    </row>
    <row r="331" spans="1:13" ht="15.75">
      <c r="A331" s="123"/>
      <c r="B331" s="18" t="s">
        <v>1207</v>
      </c>
      <c r="C331" s="12">
        <v>200</v>
      </c>
      <c r="D331" s="44">
        <v>24.52</v>
      </c>
      <c r="E331" s="44">
        <v>9.6</v>
      </c>
      <c r="F331" s="44">
        <v>22.48</v>
      </c>
      <c r="G331" s="45">
        <v>275</v>
      </c>
      <c r="H331" s="44">
        <v>31.7</v>
      </c>
      <c r="I331" s="44">
        <v>40</v>
      </c>
      <c r="J331" s="44">
        <v>2.4</v>
      </c>
      <c r="K331" s="44">
        <v>1.2</v>
      </c>
      <c r="L331" s="17" t="s">
        <v>1204</v>
      </c>
      <c r="M331" s="208" t="s">
        <v>1073</v>
      </c>
    </row>
    <row r="332" spans="1:13" ht="15.75">
      <c r="A332" s="123"/>
      <c r="B332" s="18" t="s">
        <v>1208</v>
      </c>
      <c r="C332" s="12">
        <v>150</v>
      </c>
      <c r="D332" s="44">
        <v>19.37</v>
      </c>
      <c r="E332" s="44">
        <v>8.15</v>
      </c>
      <c r="F332" s="44">
        <v>17.65</v>
      </c>
      <c r="G332" s="45">
        <v>221</v>
      </c>
      <c r="H332" s="44">
        <v>30</v>
      </c>
      <c r="I332" s="44">
        <v>43.8</v>
      </c>
      <c r="J332" s="44">
        <v>2.3</v>
      </c>
      <c r="K332" s="44">
        <v>0.9</v>
      </c>
      <c r="L332" s="17" t="s">
        <v>1204</v>
      </c>
      <c r="M332" s="206" t="s">
        <v>1074</v>
      </c>
    </row>
    <row r="333" spans="1:13" ht="15.75">
      <c r="A333" s="123"/>
      <c r="B333" s="18" t="s">
        <v>1208</v>
      </c>
      <c r="C333" s="12">
        <v>200</v>
      </c>
      <c r="D333" s="44">
        <v>25.82</v>
      </c>
      <c r="E333" s="44">
        <v>10.87</v>
      </c>
      <c r="F333" s="44">
        <v>23.53</v>
      </c>
      <c r="G333" s="45">
        <v>295</v>
      </c>
      <c r="H333" s="44">
        <v>40</v>
      </c>
      <c r="I333" s="44">
        <v>58.4</v>
      </c>
      <c r="J333" s="44">
        <v>3</v>
      </c>
      <c r="K333" s="44">
        <v>1.2</v>
      </c>
      <c r="L333" s="17" t="s">
        <v>1204</v>
      </c>
      <c r="M333" s="206" t="s">
        <v>1074</v>
      </c>
    </row>
    <row r="334" spans="1:13" ht="15.75">
      <c r="A334" s="123"/>
      <c r="B334" s="18" t="s">
        <v>1209</v>
      </c>
      <c r="C334" s="12">
        <v>150</v>
      </c>
      <c r="D334" s="44">
        <v>18.61</v>
      </c>
      <c r="E334" s="44">
        <v>7.57</v>
      </c>
      <c r="F334" s="44">
        <v>16.88</v>
      </c>
      <c r="G334" s="45">
        <v>210</v>
      </c>
      <c r="H334" s="44">
        <v>27</v>
      </c>
      <c r="I334" s="44">
        <v>30.7</v>
      </c>
      <c r="J334" s="44">
        <v>1.8</v>
      </c>
      <c r="K334" s="44">
        <v>0.9</v>
      </c>
      <c r="L334" s="17" t="s">
        <v>1204</v>
      </c>
      <c r="M334" s="208" t="s">
        <v>1075</v>
      </c>
    </row>
    <row r="335" spans="1:13" ht="15.75">
      <c r="A335" s="123"/>
      <c r="B335" s="18" t="s">
        <v>1209</v>
      </c>
      <c r="C335" s="12">
        <v>200</v>
      </c>
      <c r="D335" s="44">
        <v>24.81</v>
      </c>
      <c r="E335" s="44">
        <v>10.1</v>
      </c>
      <c r="F335" s="44">
        <v>22.51</v>
      </c>
      <c r="G335" s="45">
        <v>280</v>
      </c>
      <c r="H335" s="44">
        <v>36</v>
      </c>
      <c r="I335" s="44">
        <v>40.9</v>
      </c>
      <c r="J335" s="44">
        <v>2.4</v>
      </c>
      <c r="K335" s="44">
        <v>1.2</v>
      </c>
      <c r="L335" s="17" t="s">
        <v>1204</v>
      </c>
      <c r="M335" s="208" t="s">
        <v>1075</v>
      </c>
    </row>
    <row r="336" spans="1:13" ht="15.75">
      <c r="A336" s="123"/>
      <c r="B336" s="18" t="s">
        <v>1210</v>
      </c>
      <c r="C336" s="12">
        <v>150</v>
      </c>
      <c r="D336" s="44">
        <v>18.32</v>
      </c>
      <c r="E336" s="44">
        <v>7.27</v>
      </c>
      <c r="F336" s="44">
        <v>16.46</v>
      </c>
      <c r="G336" s="45">
        <v>205</v>
      </c>
      <c r="H336" s="44">
        <v>23.3</v>
      </c>
      <c r="I336" s="44">
        <v>26.8</v>
      </c>
      <c r="J336" s="44">
        <v>1.8</v>
      </c>
      <c r="K336" s="44">
        <v>0.9</v>
      </c>
      <c r="L336" s="17" t="s">
        <v>1204</v>
      </c>
      <c r="M336" s="206" t="s">
        <v>1076</v>
      </c>
    </row>
    <row r="337" spans="1:13" ht="15.75">
      <c r="A337" s="123"/>
      <c r="B337" s="18" t="s">
        <v>1210</v>
      </c>
      <c r="C337" s="12">
        <v>200</v>
      </c>
      <c r="D337" s="44">
        <v>24.42</v>
      </c>
      <c r="E337" s="44">
        <v>9.7</v>
      </c>
      <c r="F337" s="44">
        <v>21.94</v>
      </c>
      <c r="G337" s="45">
        <v>273</v>
      </c>
      <c r="H337" s="44">
        <v>30</v>
      </c>
      <c r="I337" s="44">
        <v>35.7</v>
      </c>
      <c r="J337" s="44">
        <v>2.2</v>
      </c>
      <c r="K337" s="44">
        <v>1.2</v>
      </c>
      <c r="L337" s="17" t="s">
        <v>1204</v>
      </c>
      <c r="M337" s="206" t="s">
        <v>1076</v>
      </c>
    </row>
    <row r="338" spans="1:13" ht="15.75">
      <c r="A338" s="123"/>
      <c r="B338" s="18" t="s">
        <v>1211</v>
      </c>
      <c r="C338" s="12">
        <v>150</v>
      </c>
      <c r="D338" s="44">
        <v>19.08</v>
      </c>
      <c r="E338" s="44">
        <v>7.78</v>
      </c>
      <c r="F338" s="44">
        <v>18.45</v>
      </c>
      <c r="G338" s="45">
        <v>220</v>
      </c>
      <c r="H338" s="44">
        <v>25.2</v>
      </c>
      <c r="I338" s="44">
        <v>35.4</v>
      </c>
      <c r="J338" s="44">
        <v>1.9</v>
      </c>
      <c r="K338" s="44">
        <v>0.9</v>
      </c>
      <c r="L338" s="17" t="s">
        <v>1204</v>
      </c>
      <c r="M338" s="208" t="s">
        <v>1077</v>
      </c>
    </row>
    <row r="339" spans="1:13" ht="15.75">
      <c r="A339" s="123"/>
      <c r="B339" s="18" t="s">
        <v>1211</v>
      </c>
      <c r="C339" s="12">
        <v>200</v>
      </c>
      <c r="D339" s="44">
        <v>25.44</v>
      </c>
      <c r="E339" s="44">
        <v>10.38</v>
      </c>
      <c r="F339" s="44">
        <v>24.6</v>
      </c>
      <c r="G339" s="45">
        <v>294</v>
      </c>
      <c r="H339" s="44">
        <v>33.6</v>
      </c>
      <c r="I339" s="44">
        <v>47.2</v>
      </c>
      <c r="J339" s="44">
        <v>2.6</v>
      </c>
      <c r="K339" s="44">
        <v>1.2</v>
      </c>
      <c r="L339" s="17" t="s">
        <v>1204</v>
      </c>
      <c r="M339" s="208" t="s">
        <v>1077</v>
      </c>
    </row>
    <row r="340" spans="1:13" ht="15.75">
      <c r="A340" s="123"/>
      <c r="B340" s="18" t="s">
        <v>1212</v>
      </c>
      <c r="C340" s="12">
        <v>150</v>
      </c>
      <c r="D340" s="44">
        <v>19.15</v>
      </c>
      <c r="E340" s="44">
        <v>8.04</v>
      </c>
      <c r="F340" s="44">
        <v>17.05</v>
      </c>
      <c r="G340" s="45">
        <v>217</v>
      </c>
      <c r="H340" s="44">
        <v>28.7</v>
      </c>
      <c r="I340" s="44">
        <v>39.9</v>
      </c>
      <c r="J340" s="44">
        <v>2.1</v>
      </c>
      <c r="K340" s="44">
        <v>0.9</v>
      </c>
      <c r="L340" s="17" t="s">
        <v>1204</v>
      </c>
      <c r="M340" s="206" t="s">
        <v>1197</v>
      </c>
    </row>
    <row r="341" spans="1:13" ht="15.75">
      <c r="A341" s="123"/>
      <c r="B341" s="18" t="s">
        <v>1212</v>
      </c>
      <c r="C341" s="12">
        <v>200</v>
      </c>
      <c r="D341" s="44">
        <v>25.53</v>
      </c>
      <c r="E341" s="44">
        <v>10.72</v>
      </c>
      <c r="F341" s="44">
        <v>22.73</v>
      </c>
      <c r="G341" s="45">
        <v>290</v>
      </c>
      <c r="H341" s="44">
        <v>38.2</v>
      </c>
      <c r="I341" s="44">
        <v>53.3</v>
      </c>
      <c r="J341" s="44">
        <v>2.8</v>
      </c>
      <c r="K341" s="44">
        <v>1.2</v>
      </c>
      <c r="L341" s="17" t="s">
        <v>1204</v>
      </c>
      <c r="M341" s="206" t="s">
        <v>1197</v>
      </c>
    </row>
    <row r="342" spans="1:13" ht="15.75">
      <c r="A342" s="123"/>
      <c r="B342" s="18" t="s">
        <v>1213</v>
      </c>
      <c r="C342" s="12">
        <v>150</v>
      </c>
      <c r="D342" s="44">
        <v>18.75</v>
      </c>
      <c r="E342" s="44">
        <v>7.62</v>
      </c>
      <c r="F342" s="44">
        <v>17.45</v>
      </c>
      <c r="G342" s="45">
        <v>213</v>
      </c>
      <c r="H342" s="44">
        <v>26.5</v>
      </c>
      <c r="I342" s="44">
        <v>31.9</v>
      </c>
      <c r="J342" s="44">
        <v>1.9</v>
      </c>
      <c r="K342" s="44">
        <v>0.9</v>
      </c>
      <c r="L342" s="17" t="s">
        <v>1204</v>
      </c>
      <c r="M342" s="208" t="s">
        <v>1198</v>
      </c>
    </row>
    <row r="343" spans="1:13" ht="15.75">
      <c r="A343" s="123"/>
      <c r="B343" s="18" t="s">
        <v>1213</v>
      </c>
      <c r="C343" s="12">
        <v>200</v>
      </c>
      <c r="D343" s="44">
        <v>25</v>
      </c>
      <c r="E343" s="44">
        <v>10.16</v>
      </c>
      <c r="F343" s="44">
        <v>23.26</v>
      </c>
      <c r="G343" s="45">
        <v>284</v>
      </c>
      <c r="H343" s="44">
        <v>35.3</v>
      </c>
      <c r="I343" s="44">
        <v>42.6</v>
      </c>
      <c r="J343" s="44">
        <v>2.5</v>
      </c>
      <c r="K343" s="44">
        <v>1.2</v>
      </c>
      <c r="L343" s="17" t="s">
        <v>1204</v>
      </c>
      <c r="M343" s="208" t="s">
        <v>1198</v>
      </c>
    </row>
    <row r="344" spans="1:13" ht="15.75">
      <c r="A344" s="123"/>
      <c r="B344" s="18" t="s">
        <v>1214</v>
      </c>
      <c r="C344" s="12">
        <v>150</v>
      </c>
      <c r="D344" s="44">
        <v>18.84</v>
      </c>
      <c r="E344" s="44">
        <v>7.45</v>
      </c>
      <c r="F344" s="44">
        <v>17.73</v>
      </c>
      <c r="G344" s="45">
        <v>213</v>
      </c>
      <c r="H344" s="44">
        <v>23</v>
      </c>
      <c r="I344" s="44">
        <v>37.1</v>
      </c>
      <c r="J344" s="44">
        <v>2</v>
      </c>
      <c r="K344" s="44">
        <v>0.9</v>
      </c>
      <c r="L344" s="17" t="s">
        <v>1204</v>
      </c>
      <c r="M344" s="206" t="s">
        <v>1199</v>
      </c>
    </row>
    <row r="345" spans="1:13" ht="15.75">
      <c r="A345" s="123"/>
      <c r="B345" s="18" t="s">
        <v>1214</v>
      </c>
      <c r="C345" s="12">
        <v>200</v>
      </c>
      <c r="D345" s="44">
        <v>25.12</v>
      </c>
      <c r="E345" s="44">
        <v>9.93</v>
      </c>
      <c r="F345" s="44">
        <v>23.64</v>
      </c>
      <c r="G345" s="45">
        <v>284</v>
      </c>
      <c r="H345" s="44">
        <v>30.7</v>
      </c>
      <c r="I345" s="44">
        <v>49.5</v>
      </c>
      <c r="J345" s="44">
        <v>2.7</v>
      </c>
      <c r="K345" s="44">
        <v>1.2</v>
      </c>
      <c r="L345" s="17" t="s">
        <v>1204</v>
      </c>
      <c r="M345" s="206" t="s">
        <v>1199</v>
      </c>
    </row>
    <row r="346" spans="1:13" ht="15.75">
      <c r="A346" s="223" t="s">
        <v>1215</v>
      </c>
      <c r="B346" s="224" t="s">
        <v>1216</v>
      </c>
      <c r="C346" s="191">
        <v>150</v>
      </c>
      <c r="D346" s="23">
        <v>5.96</v>
      </c>
      <c r="E346" s="23">
        <v>9.98</v>
      </c>
      <c r="F346" s="23">
        <v>26.57</v>
      </c>
      <c r="G346" s="53">
        <v>220</v>
      </c>
      <c r="H346" s="23">
        <v>98</v>
      </c>
      <c r="I346" s="23">
        <v>55.2</v>
      </c>
      <c r="J346" s="23">
        <v>1.5</v>
      </c>
      <c r="K346" s="23">
        <v>1</v>
      </c>
      <c r="L346" s="17" t="s">
        <v>1217</v>
      </c>
      <c r="M346" s="225" t="s">
        <v>1218</v>
      </c>
    </row>
    <row r="347" spans="1:13" ht="15.75">
      <c r="A347" s="223"/>
      <c r="B347" s="224" t="s">
        <v>1216</v>
      </c>
      <c r="C347" s="191">
        <v>150</v>
      </c>
      <c r="D347" s="23">
        <v>5.54</v>
      </c>
      <c r="E347" s="23">
        <v>8.37</v>
      </c>
      <c r="F347" s="23">
        <v>29.45</v>
      </c>
      <c r="G347" s="53">
        <v>215</v>
      </c>
      <c r="H347" s="23">
        <v>90.3</v>
      </c>
      <c r="I347" s="23">
        <v>37.1</v>
      </c>
      <c r="J347" s="23">
        <v>1.8</v>
      </c>
      <c r="K347" s="23">
        <v>1</v>
      </c>
      <c r="L347" s="17" t="s">
        <v>1217</v>
      </c>
      <c r="M347" s="225" t="s">
        <v>1219</v>
      </c>
    </row>
    <row r="348" spans="1:13" ht="15.75">
      <c r="A348" s="123"/>
      <c r="B348" s="224" t="s">
        <v>1216</v>
      </c>
      <c r="C348" s="191">
        <v>150</v>
      </c>
      <c r="D348" s="23">
        <v>5.7</v>
      </c>
      <c r="E348" s="23">
        <v>9.06</v>
      </c>
      <c r="F348" s="23">
        <v>28.9</v>
      </c>
      <c r="G348" s="53">
        <v>220</v>
      </c>
      <c r="H348" s="23">
        <v>86</v>
      </c>
      <c r="I348" s="23">
        <v>44.5</v>
      </c>
      <c r="J348" s="23">
        <v>1.2</v>
      </c>
      <c r="K348" s="23">
        <v>1</v>
      </c>
      <c r="L348" s="17" t="s">
        <v>1217</v>
      </c>
      <c r="M348" s="225" t="s">
        <v>1220</v>
      </c>
    </row>
    <row r="349" spans="1:13" ht="15.75">
      <c r="A349" s="123"/>
      <c r="B349" s="224" t="s">
        <v>1216</v>
      </c>
      <c r="C349" s="191">
        <v>200</v>
      </c>
      <c r="D349" s="23">
        <v>7.84</v>
      </c>
      <c r="E349" s="23">
        <v>12.5</v>
      </c>
      <c r="F349" s="23">
        <v>36.24</v>
      </c>
      <c r="G349" s="53">
        <v>289</v>
      </c>
      <c r="H349" s="23">
        <v>126.7</v>
      </c>
      <c r="I349" s="23">
        <v>73.1</v>
      </c>
      <c r="J349" s="23">
        <v>2</v>
      </c>
      <c r="K349" s="23">
        <v>1.4</v>
      </c>
      <c r="L349" s="17" t="s">
        <v>1217</v>
      </c>
      <c r="M349" s="225" t="s">
        <v>1218</v>
      </c>
    </row>
    <row r="350" spans="1:13" ht="15.75">
      <c r="A350" s="123"/>
      <c r="B350" s="224" t="s">
        <v>1216</v>
      </c>
      <c r="C350" s="191">
        <v>200</v>
      </c>
      <c r="D350" s="23">
        <v>7.28</v>
      </c>
      <c r="E350" s="23">
        <v>10.35</v>
      </c>
      <c r="F350" s="23">
        <v>40.08</v>
      </c>
      <c r="G350" s="53">
        <v>283</v>
      </c>
      <c r="H350" s="23">
        <v>116.4</v>
      </c>
      <c r="I350" s="23">
        <v>49</v>
      </c>
      <c r="J350" s="23">
        <v>2.4</v>
      </c>
      <c r="K350" s="23">
        <v>1.4</v>
      </c>
      <c r="L350" s="17" t="s">
        <v>1217</v>
      </c>
      <c r="M350" s="225" t="s">
        <v>1219</v>
      </c>
    </row>
    <row r="351" spans="1:13" ht="15.75">
      <c r="A351" s="123"/>
      <c r="B351" s="224" t="s">
        <v>1216</v>
      </c>
      <c r="C351" s="191">
        <v>200</v>
      </c>
      <c r="D351" s="23">
        <v>7.49</v>
      </c>
      <c r="E351" s="23">
        <v>11.27</v>
      </c>
      <c r="F351" s="23">
        <v>39.35</v>
      </c>
      <c r="G351" s="53">
        <v>289</v>
      </c>
      <c r="H351" s="23">
        <v>110.8</v>
      </c>
      <c r="I351" s="23">
        <v>58.9</v>
      </c>
      <c r="J351" s="23">
        <v>1.5</v>
      </c>
      <c r="K351" s="23">
        <v>1.4</v>
      </c>
      <c r="L351" s="17" t="s">
        <v>1217</v>
      </c>
      <c r="M351" s="225" t="s">
        <v>1220</v>
      </c>
    </row>
    <row r="352" spans="1:13" ht="15.75">
      <c r="A352" s="223" t="s">
        <v>1221</v>
      </c>
      <c r="B352" s="224" t="s">
        <v>1222</v>
      </c>
      <c r="C352" s="154" t="s">
        <v>1223</v>
      </c>
      <c r="D352" s="20">
        <v>6.03</v>
      </c>
      <c r="E352" s="20">
        <v>5.13</v>
      </c>
      <c r="F352" s="20">
        <v>29.38</v>
      </c>
      <c r="G352" s="40">
        <v>188</v>
      </c>
      <c r="H352" s="20">
        <v>133.8</v>
      </c>
      <c r="I352" s="20">
        <v>26.6</v>
      </c>
      <c r="J352" s="20">
        <v>0.5</v>
      </c>
      <c r="K352" s="20">
        <v>1.2</v>
      </c>
      <c r="L352" s="17" t="s">
        <v>1224</v>
      </c>
      <c r="M352" s="226"/>
    </row>
    <row r="353" spans="1:13" ht="15.75">
      <c r="A353" s="223"/>
      <c r="B353" s="224" t="s">
        <v>1222</v>
      </c>
      <c r="C353" s="154" t="s">
        <v>1225</v>
      </c>
      <c r="D353" s="20">
        <v>8</v>
      </c>
      <c r="E353" s="20">
        <v>6.83</v>
      </c>
      <c r="F353" s="20">
        <v>38.63</v>
      </c>
      <c r="G353" s="40">
        <v>248</v>
      </c>
      <c r="H353" s="20">
        <v>178</v>
      </c>
      <c r="I353" s="20">
        <v>35.5</v>
      </c>
      <c r="J353" s="20">
        <v>0.7</v>
      </c>
      <c r="K353" s="20">
        <v>1.6</v>
      </c>
      <c r="L353" s="17" t="s">
        <v>1224</v>
      </c>
      <c r="M353" s="226"/>
    </row>
    <row r="354" spans="1:13" ht="15.75">
      <c r="A354" s="223" t="s">
        <v>1226</v>
      </c>
      <c r="B354" s="153" t="s">
        <v>1227</v>
      </c>
      <c r="C354" s="19">
        <v>150</v>
      </c>
      <c r="D354" s="8">
        <v>5.83</v>
      </c>
      <c r="E354" s="8">
        <v>4.28</v>
      </c>
      <c r="F354" s="8">
        <v>27.7</v>
      </c>
      <c r="G354" s="9">
        <v>173</v>
      </c>
      <c r="H354" s="8">
        <v>111.8</v>
      </c>
      <c r="I354" s="8">
        <v>19.7</v>
      </c>
      <c r="J354" s="8">
        <v>0.5</v>
      </c>
      <c r="K354" s="8">
        <v>1.3</v>
      </c>
      <c r="L354" s="227" t="s">
        <v>1228</v>
      </c>
      <c r="M354" s="225" t="s">
        <v>1229</v>
      </c>
    </row>
    <row r="355" spans="1:13" ht="15.75">
      <c r="A355" s="223"/>
      <c r="B355" s="153" t="s">
        <v>1227</v>
      </c>
      <c r="C355" s="19">
        <v>200</v>
      </c>
      <c r="D355" s="8">
        <v>7.77</v>
      </c>
      <c r="E355" s="8">
        <v>5.94</v>
      </c>
      <c r="F355" s="8">
        <v>32.4</v>
      </c>
      <c r="G355" s="9">
        <v>234</v>
      </c>
      <c r="H355" s="8">
        <v>148.8</v>
      </c>
      <c r="I355" s="8">
        <v>26.3</v>
      </c>
      <c r="J355" s="8">
        <v>0.7</v>
      </c>
      <c r="K355" s="8">
        <v>1.8</v>
      </c>
      <c r="L355" s="227" t="s">
        <v>1228</v>
      </c>
      <c r="M355" s="225" t="s">
        <v>1229</v>
      </c>
    </row>
    <row r="356" spans="1:13" ht="15.75">
      <c r="A356" s="123"/>
      <c r="B356" s="153" t="s">
        <v>1230</v>
      </c>
      <c r="C356" s="19">
        <v>150</v>
      </c>
      <c r="D356" s="8">
        <v>5.7</v>
      </c>
      <c r="E356" s="8">
        <v>4.26</v>
      </c>
      <c r="F356" s="8">
        <v>22.2</v>
      </c>
      <c r="G356" s="9">
        <v>170</v>
      </c>
      <c r="H356" s="8">
        <v>109.4</v>
      </c>
      <c r="I356" s="8">
        <v>19.1</v>
      </c>
      <c r="J356" s="8">
        <v>0.7</v>
      </c>
      <c r="K356" s="8">
        <v>1.2</v>
      </c>
      <c r="L356" s="227" t="s">
        <v>1228</v>
      </c>
      <c r="M356" s="225" t="s">
        <v>1231</v>
      </c>
    </row>
    <row r="357" spans="1:13" ht="15.75">
      <c r="A357" s="123"/>
      <c r="B357" s="153" t="s">
        <v>1230</v>
      </c>
      <c r="C357" s="19">
        <v>200</v>
      </c>
      <c r="D357" s="8">
        <v>7.59</v>
      </c>
      <c r="E357" s="8">
        <v>5.91</v>
      </c>
      <c r="F357" s="8">
        <v>36.6</v>
      </c>
      <c r="G357" s="9">
        <v>230</v>
      </c>
      <c r="H357" s="8">
        <v>145.6</v>
      </c>
      <c r="I357" s="8">
        <v>25.4</v>
      </c>
      <c r="J357" s="8">
        <v>0.9</v>
      </c>
      <c r="K357" s="8">
        <v>1.6</v>
      </c>
      <c r="L357" s="227" t="s">
        <v>1228</v>
      </c>
      <c r="M357" s="225" t="s">
        <v>1231</v>
      </c>
    </row>
    <row r="358" spans="1:13" ht="15.75">
      <c r="A358" s="223" t="s">
        <v>1232</v>
      </c>
      <c r="B358" s="153" t="s">
        <v>1233</v>
      </c>
      <c r="C358" s="228">
        <v>155</v>
      </c>
      <c r="D358" s="229">
        <v>5.96</v>
      </c>
      <c r="E358" s="229">
        <v>10.03</v>
      </c>
      <c r="F358" s="229">
        <v>27</v>
      </c>
      <c r="G358" s="230">
        <v>222</v>
      </c>
      <c r="H358" s="229">
        <v>91.5</v>
      </c>
      <c r="I358" s="229">
        <v>68.1</v>
      </c>
      <c r="J358" s="229">
        <v>2</v>
      </c>
      <c r="K358" s="229">
        <v>1.6</v>
      </c>
      <c r="L358" s="227" t="s">
        <v>1234</v>
      </c>
      <c r="M358" s="225" t="s">
        <v>1070</v>
      </c>
    </row>
    <row r="359" spans="1:13" ht="15.75">
      <c r="A359" s="223"/>
      <c r="B359" s="153" t="s">
        <v>1233</v>
      </c>
      <c r="C359" s="228">
        <v>205</v>
      </c>
      <c r="D359" s="229">
        <v>7.88</v>
      </c>
      <c r="E359" s="229">
        <v>11.69</v>
      </c>
      <c r="F359" s="229">
        <v>35.8</v>
      </c>
      <c r="G359" s="230">
        <v>280</v>
      </c>
      <c r="H359" s="229">
        <v>121.5</v>
      </c>
      <c r="I359" s="229">
        <v>89.8</v>
      </c>
      <c r="J359" s="229">
        <v>2.6</v>
      </c>
      <c r="K359" s="229">
        <v>2.1</v>
      </c>
      <c r="L359" s="227" t="s">
        <v>1234</v>
      </c>
      <c r="M359" s="225" t="s">
        <v>1070</v>
      </c>
    </row>
    <row r="360" spans="1:13" ht="15.75">
      <c r="A360" s="123"/>
      <c r="B360" s="153" t="s">
        <v>1233</v>
      </c>
      <c r="C360" s="228">
        <v>155</v>
      </c>
      <c r="D360" s="229">
        <v>4.95</v>
      </c>
      <c r="E360" s="229">
        <v>9.38</v>
      </c>
      <c r="F360" s="229">
        <v>26.9</v>
      </c>
      <c r="G360" s="230">
        <v>212</v>
      </c>
      <c r="H360" s="229">
        <v>87.1</v>
      </c>
      <c r="I360" s="229">
        <v>39.8</v>
      </c>
      <c r="J360" s="229">
        <v>1.1</v>
      </c>
      <c r="K360" s="229">
        <v>1.5</v>
      </c>
      <c r="L360" s="227" t="s">
        <v>1234</v>
      </c>
      <c r="M360" s="225" t="s">
        <v>1071</v>
      </c>
    </row>
    <row r="361" spans="1:13" ht="15.75">
      <c r="A361" s="123"/>
      <c r="B361" s="153" t="s">
        <v>1233</v>
      </c>
      <c r="C361" s="228">
        <v>205</v>
      </c>
      <c r="D361" s="229">
        <v>6.49</v>
      </c>
      <c r="E361" s="229">
        <v>10.8</v>
      </c>
      <c r="F361" s="229">
        <v>35.4</v>
      </c>
      <c r="G361" s="230">
        <v>265</v>
      </c>
      <c r="H361" s="229">
        <v>114.8</v>
      </c>
      <c r="I361" s="229">
        <v>52.2</v>
      </c>
      <c r="J361" s="229">
        <v>1.4</v>
      </c>
      <c r="K361" s="229">
        <v>2</v>
      </c>
      <c r="L361" s="227" t="s">
        <v>1234</v>
      </c>
      <c r="M361" s="225" t="s">
        <v>1071</v>
      </c>
    </row>
    <row r="362" spans="1:13" ht="15.75">
      <c r="A362" s="123"/>
      <c r="B362" s="153" t="s">
        <v>1233</v>
      </c>
      <c r="C362" s="228">
        <v>155</v>
      </c>
      <c r="D362" s="229">
        <v>5.96</v>
      </c>
      <c r="E362" s="229">
        <v>10.56</v>
      </c>
      <c r="F362" s="229">
        <v>26.9</v>
      </c>
      <c r="G362" s="230">
        <v>227</v>
      </c>
      <c r="H362" s="229">
        <v>98.3</v>
      </c>
      <c r="I362" s="229">
        <v>58.4</v>
      </c>
      <c r="J362" s="229">
        <v>1.6</v>
      </c>
      <c r="K362" s="229">
        <v>1.6</v>
      </c>
      <c r="L362" s="227" t="s">
        <v>1234</v>
      </c>
      <c r="M362" s="225" t="s">
        <v>1072</v>
      </c>
    </row>
    <row r="363" spans="1:13" ht="15.75">
      <c r="A363" s="123"/>
      <c r="B363" s="153" t="s">
        <v>1233</v>
      </c>
      <c r="C363" s="228">
        <v>205</v>
      </c>
      <c r="D363" s="229">
        <v>7.88</v>
      </c>
      <c r="E363" s="229">
        <v>12.39</v>
      </c>
      <c r="F363" s="229">
        <v>35.7</v>
      </c>
      <c r="G363" s="230">
        <v>286</v>
      </c>
      <c r="H363" s="229">
        <v>130.4</v>
      </c>
      <c r="I363" s="229">
        <v>77.5</v>
      </c>
      <c r="J363" s="229">
        <v>2.2</v>
      </c>
      <c r="K363" s="229">
        <v>2.1</v>
      </c>
      <c r="L363" s="227" t="s">
        <v>1234</v>
      </c>
      <c r="M363" s="225" t="s">
        <v>1072</v>
      </c>
    </row>
    <row r="364" spans="1:13" ht="15.75">
      <c r="A364" s="123"/>
      <c r="B364" s="153" t="s">
        <v>1233</v>
      </c>
      <c r="C364" s="228">
        <v>155</v>
      </c>
      <c r="D364" s="229">
        <v>5.78</v>
      </c>
      <c r="E364" s="229">
        <v>10.56</v>
      </c>
      <c r="F364" s="229">
        <v>27.9</v>
      </c>
      <c r="G364" s="230">
        <v>228</v>
      </c>
      <c r="H364" s="229">
        <v>100.3</v>
      </c>
      <c r="I364" s="229">
        <v>47.5</v>
      </c>
      <c r="J364" s="229">
        <v>1.3</v>
      </c>
      <c r="K364" s="229">
        <v>1.6</v>
      </c>
      <c r="L364" s="227" t="s">
        <v>1234</v>
      </c>
      <c r="M364" s="225" t="s">
        <v>1073</v>
      </c>
    </row>
    <row r="365" spans="1:13" ht="15.75">
      <c r="A365" s="123"/>
      <c r="B365" s="153" t="s">
        <v>1233</v>
      </c>
      <c r="C365" s="228">
        <v>205</v>
      </c>
      <c r="D365" s="229">
        <v>7.55</v>
      </c>
      <c r="E365" s="229">
        <v>12.36</v>
      </c>
      <c r="F365" s="229">
        <v>35.9</v>
      </c>
      <c r="G365" s="230">
        <v>285</v>
      </c>
      <c r="H365" s="229">
        <v>132.7</v>
      </c>
      <c r="I365" s="229">
        <v>62.4</v>
      </c>
      <c r="J365" s="229">
        <v>1.7</v>
      </c>
      <c r="K365" s="229">
        <v>2.1</v>
      </c>
      <c r="L365" s="227" t="s">
        <v>1234</v>
      </c>
      <c r="M365" s="225" t="s">
        <v>1073</v>
      </c>
    </row>
    <row r="366" spans="1:13" ht="15.75">
      <c r="A366" s="123"/>
      <c r="B366" s="153" t="s">
        <v>1233</v>
      </c>
      <c r="C366" s="228">
        <v>155</v>
      </c>
      <c r="D366" s="229">
        <v>5.83</v>
      </c>
      <c r="E366" s="229">
        <v>10.39</v>
      </c>
      <c r="F366" s="229">
        <v>26.4</v>
      </c>
      <c r="G366" s="230">
        <v>222</v>
      </c>
      <c r="H366" s="229">
        <v>96.1</v>
      </c>
      <c r="I366" s="229">
        <v>58.3</v>
      </c>
      <c r="J366" s="229">
        <v>1.6</v>
      </c>
      <c r="K366" s="229">
        <v>1.6</v>
      </c>
      <c r="L366" s="227" t="s">
        <v>1234</v>
      </c>
      <c r="M366" s="225" t="s">
        <v>1074</v>
      </c>
    </row>
    <row r="367" spans="1:13" ht="15.75">
      <c r="A367" s="123"/>
      <c r="B367" s="153" t="s">
        <v>1233</v>
      </c>
      <c r="C367" s="228">
        <v>205</v>
      </c>
      <c r="D367" s="229">
        <v>7.75</v>
      </c>
      <c r="E367" s="229">
        <v>12.16</v>
      </c>
      <c r="F367" s="229">
        <v>35.3</v>
      </c>
      <c r="G367" s="230">
        <v>282</v>
      </c>
      <c r="H367" s="229">
        <v>127.4</v>
      </c>
      <c r="I367" s="229">
        <v>77.9</v>
      </c>
      <c r="J367" s="229">
        <v>2.2</v>
      </c>
      <c r="K367" s="229">
        <v>2.1</v>
      </c>
      <c r="L367" s="227" t="s">
        <v>1234</v>
      </c>
      <c r="M367" s="225" t="s">
        <v>1074</v>
      </c>
    </row>
    <row r="368" spans="1:13" ht="15.75">
      <c r="A368" s="123"/>
      <c r="B368" s="153" t="s">
        <v>1233</v>
      </c>
      <c r="C368" s="228">
        <v>155</v>
      </c>
      <c r="D368" s="229">
        <v>5.62</v>
      </c>
      <c r="E368" s="229">
        <v>10.24</v>
      </c>
      <c r="F368" s="229">
        <v>26.9</v>
      </c>
      <c r="G368" s="230">
        <v>222</v>
      </c>
      <c r="H368" s="229">
        <v>97.1</v>
      </c>
      <c r="I368" s="229">
        <v>49.8</v>
      </c>
      <c r="J368" s="229">
        <v>1.4</v>
      </c>
      <c r="K368" s="229">
        <v>1.6</v>
      </c>
      <c r="L368" s="227" t="s">
        <v>1234</v>
      </c>
      <c r="M368" s="225" t="s">
        <v>1075</v>
      </c>
    </row>
    <row r="369" spans="1:13" ht="15.75">
      <c r="A369" s="123"/>
      <c r="B369" s="153" t="s">
        <v>1233</v>
      </c>
      <c r="C369" s="228">
        <v>205</v>
      </c>
      <c r="D369" s="229">
        <v>7.49</v>
      </c>
      <c r="E369" s="229">
        <v>11.99</v>
      </c>
      <c r="F369" s="229">
        <v>35.9</v>
      </c>
      <c r="G369" s="230">
        <v>281</v>
      </c>
      <c r="H369" s="229">
        <v>129</v>
      </c>
      <c r="I369" s="229">
        <v>66.6</v>
      </c>
      <c r="J369" s="229">
        <v>1.8</v>
      </c>
      <c r="K369" s="229">
        <v>2.1</v>
      </c>
      <c r="L369" s="227" t="s">
        <v>1234</v>
      </c>
      <c r="M369" s="225" t="s">
        <v>1075</v>
      </c>
    </row>
    <row r="370" spans="1:13" ht="15.75">
      <c r="A370" s="123"/>
      <c r="B370" s="153" t="s">
        <v>1233</v>
      </c>
      <c r="C370" s="228">
        <v>155</v>
      </c>
      <c r="D370" s="229">
        <v>5.37</v>
      </c>
      <c r="E370" s="229">
        <v>9.91</v>
      </c>
      <c r="F370" s="229">
        <v>27.2</v>
      </c>
      <c r="G370" s="230">
        <v>220</v>
      </c>
      <c r="H370" s="229">
        <v>92.3</v>
      </c>
      <c r="I370" s="229">
        <v>44.9</v>
      </c>
      <c r="J370" s="229">
        <v>1.2</v>
      </c>
      <c r="K370" s="229">
        <v>1.5</v>
      </c>
      <c r="L370" s="227" t="s">
        <v>1234</v>
      </c>
      <c r="M370" s="225" t="s">
        <v>1076</v>
      </c>
    </row>
    <row r="371" spans="1:13" ht="15.75">
      <c r="A371" s="123"/>
      <c r="B371" s="153" t="s">
        <v>1233</v>
      </c>
      <c r="C371" s="228">
        <v>205</v>
      </c>
      <c r="D371" s="229">
        <v>7.06</v>
      </c>
      <c r="E371" s="229">
        <v>11.53</v>
      </c>
      <c r="F371" s="229">
        <v>35.6</v>
      </c>
      <c r="G371" s="230">
        <v>274</v>
      </c>
      <c r="H371" s="229">
        <v>122.6</v>
      </c>
      <c r="I371" s="229">
        <v>59.8</v>
      </c>
      <c r="J371" s="229">
        <v>1.6</v>
      </c>
      <c r="K371" s="229">
        <v>2</v>
      </c>
      <c r="L371" s="227" t="s">
        <v>1234</v>
      </c>
      <c r="M371" s="225" t="s">
        <v>1076</v>
      </c>
    </row>
    <row r="372" spans="1:13" ht="15.75">
      <c r="A372" s="231">
        <v>117</v>
      </c>
      <c r="B372" s="232" t="s">
        <v>1235</v>
      </c>
      <c r="C372" s="108">
        <v>155</v>
      </c>
      <c r="D372" s="233">
        <v>4.6</v>
      </c>
      <c r="E372" s="67">
        <v>5.89</v>
      </c>
      <c r="F372" s="67">
        <v>38.1</v>
      </c>
      <c r="G372" s="68">
        <v>224</v>
      </c>
      <c r="H372" s="67">
        <v>94.7</v>
      </c>
      <c r="I372" s="67">
        <v>31.7</v>
      </c>
      <c r="J372" s="67">
        <v>0.95</v>
      </c>
      <c r="K372" s="67">
        <v>0.65</v>
      </c>
      <c r="L372" s="234" t="s">
        <v>1236</v>
      </c>
      <c r="M372" s="235" t="s">
        <v>1237</v>
      </c>
    </row>
    <row r="373" spans="1:13" ht="15.75">
      <c r="A373" s="231">
        <v>118</v>
      </c>
      <c r="B373" s="232" t="s">
        <v>1235</v>
      </c>
      <c r="C373" s="108">
        <v>205</v>
      </c>
      <c r="D373" s="233">
        <v>6.1</v>
      </c>
      <c r="E373" s="67">
        <v>6.65</v>
      </c>
      <c r="F373" s="67">
        <v>51.13</v>
      </c>
      <c r="G373" s="68">
        <v>289</v>
      </c>
      <c r="H373" s="67">
        <v>125.7</v>
      </c>
      <c r="I373" s="67">
        <v>42.3</v>
      </c>
      <c r="J373" s="67">
        <v>1.25</v>
      </c>
      <c r="K373" s="67">
        <v>0.87</v>
      </c>
      <c r="L373" s="234" t="s">
        <v>1236</v>
      </c>
      <c r="M373" s="235" t="s">
        <v>1237</v>
      </c>
    </row>
    <row r="374" spans="1:13" ht="15.75">
      <c r="A374" s="236"/>
      <c r="B374" s="232" t="s">
        <v>1238</v>
      </c>
      <c r="C374" s="108">
        <v>155</v>
      </c>
      <c r="D374" s="233">
        <v>5.5</v>
      </c>
      <c r="E374" s="67">
        <v>5.89</v>
      </c>
      <c r="F374" s="67">
        <v>37.1</v>
      </c>
      <c r="G374" s="68">
        <v>223</v>
      </c>
      <c r="H374" s="67">
        <v>97.7</v>
      </c>
      <c r="I374" s="67">
        <v>22.8</v>
      </c>
      <c r="J374" s="67">
        <v>0.95</v>
      </c>
      <c r="K374" s="67">
        <v>0.65</v>
      </c>
      <c r="L374" s="234" t="s">
        <v>1236</v>
      </c>
      <c r="M374" s="235" t="s">
        <v>1237</v>
      </c>
    </row>
    <row r="375" spans="1:13" ht="15.75">
      <c r="A375" s="236"/>
      <c r="B375" s="232" t="s">
        <v>1238</v>
      </c>
      <c r="C375" s="108">
        <v>205</v>
      </c>
      <c r="D375" s="233">
        <v>7.4</v>
      </c>
      <c r="E375" s="67">
        <v>6.65</v>
      </c>
      <c r="F375" s="67">
        <v>49.76</v>
      </c>
      <c r="G375" s="68">
        <v>288</v>
      </c>
      <c r="H375" s="67">
        <v>129.7</v>
      </c>
      <c r="I375" s="67">
        <v>30.3</v>
      </c>
      <c r="J375" s="67">
        <v>1.25</v>
      </c>
      <c r="K375" s="67">
        <v>0.87</v>
      </c>
      <c r="L375" s="234" t="s">
        <v>1236</v>
      </c>
      <c r="M375" s="235" t="s">
        <v>1237</v>
      </c>
    </row>
    <row r="376" spans="1:13" ht="15.75">
      <c r="A376" s="223">
        <v>118</v>
      </c>
      <c r="B376" s="224" t="s">
        <v>1239</v>
      </c>
      <c r="C376" s="2">
        <v>150</v>
      </c>
      <c r="D376" s="237">
        <v>7.61</v>
      </c>
      <c r="E376" s="237">
        <v>8.19</v>
      </c>
      <c r="F376" s="237">
        <v>30.6</v>
      </c>
      <c r="G376" s="77">
        <v>227</v>
      </c>
      <c r="H376" s="237">
        <v>119.6</v>
      </c>
      <c r="I376" s="237">
        <v>41.1</v>
      </c>
      <c r="J376" s="237">
        <v>1.2</v>
      </c>
      <c r="K376" s="237">
        <v>0.9</v>
      </c>
      <c r="L376" s="238" t="s">
        <v>1240</v>
      </c>
      <c r="M376" s="239" t="s">
        <v>1070</v>
      </c>
    </row>
    <row r="377" spans="1:13" ht="15.75">
      <c r="A377" s="223"/>
      <c r="B377" s="153" t="s">
        <v>1239</v>
      </c>
      <c r="C377" s="19">
        <v>200</v>
      </c>
      <c r="D377" s="8">
        <v>10.14</v>
      </c>
      <c r="E377" s="8">
        <v>11.11</v>
      </c>
      <c r="F377" s="8">
        <v>41.9</v>
      </c>
      <c r="G377" s="9">
        <v>308</v>
      </c>
      <c r="H377" s="8">
        <v>160.2</v>
      </c>
      <c r="I377" s="8">
        <v>55.3</v>
      </c>
      <c r="J377" s="8">
        <v>1.7</v>
      </c>
      <c r="K377" s="8">
        <v>1.2</v>
      </c>
      <c r="L377" s="227" t="s">
        <v>1240</v>
      </c>
      <c r="M377" s="225" t="s">
        <v>1070</v>
      </c>
    </row>
    <row r="378" spans="1:13" ht="15.75">
      <c r="A378" s="123"/>
      <c r="B378" s="153" t="s">
        <v>1239</v>
      </c>
      <c r="C378" s="19">
        <v>150</v>
      </c>
      <c r="D378" s="8">
        <v>7.15</v>
      </c>
      <c r="E378" s="8">
        <v>7.77</v>
      </c>
      <c r="F378" s="8">
        <v>28.7</v>
      </c>
      <c r="G378" s="9">
        <v>213</v>
      </c>
      <c r="H378" s="8">
        <v>124.7</v>
      </c>
      <c r="I378" s="8">
        <v>41.5</v>
      </c>
      <c r="J378" s="8">
        <v>1.4</v>
      </c>
      <c r="K378" s="8">
        <v>0.9</v>
      </c>
      <c r="L378" s="227" t="s">
        <v>1240</v>
      </c>
      <c r="M378" s="225" t="s">
        <v>1071</v>
      </c>
    </row>
    <row r="379" spans="1:13" ht="15.75">
      <c r="A379" s="123"/>
      <c r="B379" s="153" t="s">
        <v>1239</v>
      </c>
      <c r="C379" s="19">
        <v>200</v>
      </c>
      <c r="D379" s="8">
        <v>9.32</v>
      </c>
      <c r="E379" s="8">
        <v>10.43</v>
      </c>
      <c r="F379" s="8">
        <v>38.7</v>
      </c>
      <c r="G379" s="9">
        <v>286</v>
      </c>
      <c r="H379" s="8">
        <v>163.4</v>
      </c>
      <c r="I379" s="8">
        <v>54.1</v>
      </c>
      <c r="J379" s="8">
        <v>1.8</v>
      </c>
      <c r="K379" s="8">
        <v>1.2</v>
      </c>
      <c r="L379" s="227" t="s">
        <v>1240</v>
      </c>
      <c r="M379" s="225" t="s">
        <v>1071</v>
      </c>
    </row>
    <row r="380" spans="1:13" ht="15.75">
      <c r="A380" s="123"/>
      <c r="B380" s="153" t="s">
        <v>1239</v>
      </c>
      <c r="C380" s="19">
        <v>150</v>
      </c>
      <c r="D380" s="8">
        <v>7.81</v>
      </c>
      <c r="E380" s="8">
        <v>8.16</v>
      </c>
      <c r="F380" s="8">
        <v>28.6</v>
      </c>
      <c r="G380" s="9">
        <v>219</v>
      </c>
      <c r="H380" s="8">
        <v>117.3</v>
      </c>
      <c r="I380" s="8">
        <v>64.6</v>
      </c>
      <c r="J380" s="8">
        <v>2.1</v>
      </c>
      <c r="K380" s="8">
        <v>0.9</v>
      </c>
      <c r="L380" s="227" t="s">
        <v>1240</v>
      </c>
      <c r="M380" s="225" t="s">
        <v>1072</v>
      </c>
    </row>
    <row r="381" spans="1:13" ht="15.75">
      <c r="A381" s="123"/>
      <c r="B381" s="153" t="s">
        <v>1239</v>
      </c>
      <c r="C381" s="19">
        <v>200</v>
      </c>
      <c r="D381" s="8">
        <v>10.44</v>
      </c>
      <c r="E381" s="8">
        <v>11.11</v>
      </c>
      <c r="F381" s="8">
        <v>39.3</v>
      </c>
      <c r="G381" s="9">
        <v>299</v>
      </c>
      <c r="H381" s="8">
        <v>158.6</v>
      </c>
      <c r="I381" s="8">
        <v>86.7</v>
      </c>
      <c r="J381" s="8">
        <v>2.8</v>
      </c>
      <c r="K381" s="8">
        <v>1.2</v>
      </c>
      <c r="L381" s="227" t="s">
        <v>1240</v>
      </c>
      <c r="M381" s="225" t="s">
        <v>1072</v>
      </c>
    </row>
    <row r="382" spans="1:13" ht="15.75">
      <c r="A382" s="123"/>
      <c r="B382" s="153" t="s">
        <v>1239</v>
      </c>
      <c r="C382" s="19">
        <v>150</v>
      </c>
      <c r="D382" s="8">
        <v>7.87</v>
      </c>
      <c r="E382" s="8">
        <v>8.71</v>
      </c>
      <c r="F382" s="8">
        <v>28</v>
      </c>
      <c r="G382" s="9">
        <v>222</v>
      </c>
      <c r="H382" s="8">
        <v>124.2</v>
      </c>
      <c r="I382" s="8">
        <v>60.8</v>
      </c>
      <c r="J382" s="8">
        <v>1.9</v>
      </c>
      <c r="K382" s="8">
        <v>0.9</v>
      </c>
      <c r="L382" s="227" t="s">
        <v>1240</v>
      </c>
      <c r="M382" s="225" t="s">
        <v>1073</v>
      </c>
    </row>
    <row r="383" spans="1:13" ht="15.75">
      <c r="A383" s="123"/>
      <c r="B383" s="153" t="s">
        <v>1239</v>
      </c>
      <c r="C383" s="19">
        <v>200</v>
      </c>
      <c r="D383" s="8">
        <v>10.52</v>
      </c>
      <c r="E383" s="8">
        <v>11.86</v>
      </c>
      <c r="F383" s="8">
        <v>38.5</v>
      </c>
      <c r="G383" s="9">
        <v>303</v>
      </c>
      <c r="H383" s="8">
        <v>167.8</v>
      </c>
      <c r="I383" s="8">
        <v>81.8</v>
      </c>
      <c r="J383" s="8">
        <v>2.6</v>
      </c>
      <c r="K383" s="8">
        <v>1.2</v>
      </c>
      <c r="L383" s="227" t="s">
        <v>1240</v>
      </c>
      <c r="M383" s="225" t="s">
        <v>1073</v>
      </c>
    </row>
    <row r="384" spans="1:13" ht="15.75">
      <c r="A384" s="123"/>
      <c r="B384" s="224" t="s">
        <v>1239</v>
      </c>
      <c r="C384" s="2">
        <v>150</v>
      </c>
      <c r="D384" s="237">
        <v>7.74</v>
      </c>
      <c r="E384" s="237">
        <v>8.8</v>
      </c>
      <c r="F384" s="237">
        <v>29</v>
      </c>
      <c r="G384" s="77">
        <v>226</v>
      </c>
      <c r="H384" s="237">
        <v>131.2</v>
      </c>
      <c r="I384" s="237">
        <v>46.6</v>
      </c>
      <c r="J384" s="237">
        <v>1.5</v>
      </c>
      <c r="K384" s="237">
        <v>0.9</v>
      </c>
      <c r="L384" s="238" t="s">
        <v>1240</v>
      </c>
      <c r="M384" s="239" t="s">
        <v>1074</v>
      </c>
    </row>
    <row r="385" spans="1:13" ht="15.75">
      <c r="A385" s="123"/>
      <c r="B385" s="153" t="s">
        <v>1239</v>
      </c>
      <c r="C385" s="19">
        <v>200</v>
      </c>
      <c r="D385" s="8">
        <v>10.12</v>
      </c>
      <c r="E385" s="8">
        <v>11.82</v>
      </c>
      <c r="F385" s="8">
        <v>39</v>
      </c>
      <c r="G385" s="9">
        <v>303</v>
      </c>
      <c r="H385" s="8">
        <v>172.2</v>
      </c>
      <c r="I385" s="8">
        <v>61.3</v>
      </c>
      <c r="J385" s="8">
        <v>1.9</v>
      </c>
      <c r="K385" s="8">
        <v>1.2</v>
      </c>
      <c r="L385" s="227" t="s">
        <v>1240</v>
      </c>
      <c r="M385" s="225" t="s">
        <v>1074</v>
      </c>
    </row>
    <row r="386" spans="1:13" ht="15.75">
      <c r="A386" s="123"/>
      <c r="B386" s="153" t="s">
        <v>1239</v>
      </c>
      <c r="C386" s="19">
        <v>150</v>
      </c>
      <c r="D386" s="8">
        <v>7.86</v>
      </c>
      <c r="E386" s="8">
        <v>8.52</v>
      </c>
      <c r="F386" s="8">
        <v>28.1</v>
      </c>
      <c r="G386" s="9">
        <v>221</v>
      </c>
      <c r="H386" s="8">
        <v>121.7</v>
      </c>
      <c r="I386" s="8">
        <v>63.1</v>
      </c>
      <c r="J386" s="8">
        <v>2</v>
      </c>
      <c r="K386" s="8">
        <v>0.9</v>
      </c>
      <c r="L386" s="227" t="s">
        <v>1240</v>
      </c>
      <c r="M386" s="225" t="s">
        <v>1075</v>
      </c>
    </row>
    <row r="387" spans="1:13" ht="15.75">
      <c r="A387" s="123"/>
      <c r="B387" s="153" t="s">
        <v>1239</v>
      </c>
      <c r="C387" s="19">
        <v>200</v>
      </c>
      <c r="D387" s="8">
        <v>10.5</v>
      </c>
      <c r="E387" s="8">
        <v>11.61</v>
      </c>
      <c r="F387" s="8">
        <v>38.7</v>
      </c>
      <c r="G387" s="9">
        <v>301</v>
      </c>
      <c r="H387" s="8">
        <v>164.4</v>
      </c>
      <c r="I387" s="8">
        <v>84.5</v>
      </c>
      <c r="J387" s="8">
        <v>2.7</v>
      </c>
      <c r="K387" s="8">
        <v>1.2</v>
      </c>
      <c r="L387" s="227" t="s">
        <v>1240</v>
      </c>
      <c r="M387" s="225" t="s">
        <v>1075</v>
      </c>
    </row>
    <row r="388" spans="1:13" ht="15.75">
      <c r="A388" s="123"/>
      <c r="B388" s="153" t="s">
        <v>1239</v>
      </c>
      <c r="C388" s="19">
        <v>150</v>
      </c>
      <c r="D388" s="8">
        <v>7.53</v>
      </c>
      <c r="E388" s="8">
        <v>8.37</v>
      </c>
      <c r="F388" s="8">
        <v>28.3</v>
      </c>
      <c r="G388" s="9">
        <v>219</v>
      </c>
      <c r="H388" s="8">
        <v>125.2</v>
      </c>
      <c r="I388" s="8">
        <v>50.2</v>
      </c>
      <c r="J388" s="8">
        <v>1.6</v>
      </c>
      <c r="K388" s="8">
        <v>0.9</v>
      </c>
      <c r="L388" s="227" t="s">
        <v>1240</v>
      </c>
      <c r="M388" s="225" t="s">
        <v>1076</v>
      </c>
    </row>
    <row r="389" spans="1:13" ht="15.75">
      <c r="A389" s="123"/>
      <c r="B389" s="153" t="s">
        <v>1239</v>
      </c>
      <c r="C389" s="19">
        <v>200</v>
      </c>
      <c r="D389" s="8">
        <v>10.09</v>
      </c>
      <c r="E389" s="8">
        <v>11.39</v>
      </c>
      <c r="F389" s="8">
        <v>39</v>
      </c>
      <c r="G389" s="9">
        <v>299</v>
      </c>
      <c r="H389" s="8">
        <v>168.5</v>
      </c>
      <c r="I389" s="8">
        <v>68.1</v>
      </c>
      <c r="J389" s="8">
        <v>2.2</v>
      </c>
      <c r="K389" s="8">
        <v>1.2</v>
      </c>
      <c r="L389" s="227" t="s">
        <v>1240</v>
      </c>
      <c r="M389" s="225" t="s">
        <v>1076</v>
      </c>
    </row>
    <row r="390" spans="1:13" ht="15.75">
      <c r="A390" s="123"/>
      <c r="B390" s="153" t="s">
        <v>1239</v>
      </c>
      <c r="C390" s="19">
        <v>150</v>
      </c>
      <c r="D390" s="8">
        <v>7.51</v>
      </c>
      <c r="E390" s="8">
        <v>8.3</v>
      </c>
      <c r="F390" s="8">
        <v>28.4</v>
      </c>
      <c r="G390" s="9">
        <v>219</v>
      </c>
      <c r="H390" s="8">
        <v>124.9</v>
      </c>
      <c r="I390" s="8">
        <v>48.7</v>
      </c>
      <c r="J390" s="8">
        <v>1.6</v>
      </c>
      <c r="K390" s="8">
        <v>0.9</v>
      </c>
      <c r="L390" s="227" t="s">
        <v>1240</v>
      </c>
      <c r="M390" s="225" t="s">
        <v>1077</v>
      </c>
    </row>
    <row r="391" spans="1:13" ht="15.75">
      <c r="A391" s="123"/>
      <c r="B391" s="224" t="s">
        <v>1239</v>
      </c>
      <c r="C391" s="2">
        <v>200</v>
      </c>
      <c r="D391" s="237">
        <v>10.06</v>
      </c>
      <c r="E391" s="237">
        <v>11.34</v>
      </c>
      <c r="F391" s="237">
        <v>39.3</v>
      </c>
      <c r="G391" s="77">
        <v>299</v>
      </c>
      <c r="H391" s="237">
        <v>167.9</v>
      </c>
      <c r="I391" s="237">
        <v>66.4</v>
      </c>
      <c r="J391" s="237">
        <v>2.1</v>
      </c>
      <c r="K391" s="237">
        <v>1.2</v>
      </c>
      <c r="L391" s="238" t="s">
        <v>1240</v>
      </c>
      <c r="M391" s="239" t="s">
        <v>1077</v>
      </c>
    </row>
    <row r="392" spans="1:13" ht="15.75">
      <c r="A392" s="231" t="s">
        <v>1241</v>
      </c>
      <c r="B392" s="153" t="s">
        <v>1242</v>
      </c>
      <c r="C392" s="228">
        <v>155</v>
      </c>
      <c r="D392" s="229">
        <v>3.19</v>
      </c>
      <c r="E392" s="229">
        <v>4.18</v>
      </c>
      <c r="F392" s="229">
        <v>32.58</v>
      </c>
      <c r="G392" s="230">
        <v>181</v>
      </c>
      <c r="H392" s="229">
        <v>33.1</v>
      </c>
      <c r="I392" s="229">
        <v>44.7</v>
      </c>
      <c r="J392" s="229">
        <v>1.5</v>
      </c>
      <c r="K392" s="229">
        <v>0.4</v>
      </c>
      <c r="L392" s="227" t="s">
        <v>1243</v>
      </c>
      <c r="M392" s="225" t="s">
        <v>1070</v>
      </c>
    </row>
    <row r="393" spans="1:13" ht="15.75">
      <c r="A393" s="231"/>
      <c r="B393" s="153" t="s">
        <v>1242</v>
      </c>
      <c r="C393" s="228">
        <v>205</v>
      </c>
      <c r="D393" s="229">
        <v>4.15</v>
      </c>
      <c r="E393" s="229">
        <v>4.36</v>
      </c>
      <c r="F393" s="229">
        <v>42.64</v>
      </c>
      <c r="G393" s="230">
        <v>226</v>
      </c>
      <c r="H393" s="229">
        <v>43.1</v>
      </c>
      <c r="I393" s="229">
        <v>58.1</v>
      </c>
      <c r="J393" s="229">
        <v>2</v>
      </c>
      <c r="K393" s="229">
        <v>0.5</v>
      </c>
      <c r="L393" s="227" t="s">
        <v>1243</v>
      </c>
      <c r="M393" s="225" t="s">
        <v>1070</v>
      </c>
    </row>
    <row r="394" spans="1:13" ht="15.75">
      <c r="A394" s="236"/>
      <c r="B394" s="153" t="s">
        <v>1242</v>
      </c>
      <c r="C394" s="228">
        <v>155</v>
      </c>
      <c r="D394" s="229">
        <v>3.96</v>
      </c>
      <c r="E394" s="229">
        <v>4.7</v>
      </c>
      <c r="F394" s="229">
        <v>34.31</v>
      </c>
      <c r="G394" s="230">
        <v>195</v>
      </c>
      <c r="H394" s="229">
        <v>31.7</v>
      </c>
      <c r="I394" s="229">
        <v>57.5</v>
      </c>
      <c r="J394" s="229">
        <v>1.8</v>
      </c>
      <c r="K394" s="229">
        <v>0.4</v>
      </c>
      <c r="L394" s="227" t="s">
        <v>1243</v>
      </c>
      <c r="M394" s="225" t="s">
        <v>1071</v>
      </c>
    </row>
    <row r="395" spans="1:13" ht="15.75">
      <c r="A395" s="236"/>
      <c r="B395" s="153" t="s">
        <v>1242</v>
      </c>
      <c r="C395" s="228">
        <v>205</v>
      </c>
      <c r="D395" s="229">
        <v>5.18</v>
      </c>
      <c r="E395" s="229">
        <v>5.04</v>
      </c>
      <c r="F395" s="229">
        <v>44.91</v>
      </c>
      <c r="G395" s="230">
        <v>246</v>
      </c>
      <c r="H395" s="229">
        <v>41.2</v>
      </c>
      <c r="I395" s="229">
        <v>75.5</v>
      </c>
      <c r="J395" s="229">
        <v>2.4</v>
      </c>
      <c r="K395" s="229">
        <v>0.5</v>
      </c>
      <c r="L395" s="227" t="s">
        <v>1243</v>
      </c>
      <c r="M395" s="225" t="s">
        <v>1071</v>
      </c>
    </row>
    <row r="396" spans="1:13" ht="15.75">
      <c r="A396" s="236"/>
      <c r="B396" s="153" t="s">
        <v>1242</v>
      </c>
      <c r="C396" s="228">
        <v>155</v>
      </c>
      <c r="D396" s="229">
        <v>4.12</v>
      </c>
      <c r="E396" s="229">
        <v>4.7</v>
      </c>
      <c r="F396" s="229">
        <v>32.99</v>
      </c>
      <c r="G396" s="230">
        <v>191</v>
      </c>
      <c r="H396" s="229">
        <v>30.8</v>
      </c>
      <c r="I396" s="229">
        <v>73.8</v>
      </c>
      <c r="J396" s="229">
        <v>2.4</v>
      </c>
      <c r="K396" s="229">
        <v>0.4</v>
      </c>
      <c r="L396" s="227" t="s">
        <v>1243</v>
      </c>
      <c r="M396" s="225" t="s">
        <v>1072</v>
      </c>
    </row>
    <row r="397" spans="1:13" ht="15.75">
      <c r="A397" s="236"/>
      <c r="B397" s="153" t="s">
        <v>1242</v>
      </c>
      <c r="C397" s="228">
        <v>205</v>
      </c>
      <c r="D397" s="229">
        <v>5.38</v>
      </c>
      <c r="E397" s="229">
        <v>5.04</v>
      </c>
      <c r="F397" s="229">
        <v>43.21</v>
      </c>
      <c r="G397" s="230">
        <v>240</v>
      </c>
      <c r="H397" s="229">
        <v>39.9</v>
      </c>
      <c r="I397" s="229">
        <v>96.4</v>
      </c>
      <c r="J397" s="229">
        <v>3.1</v>
      </c>
      <c r="K397" s="229">
        <v>0.5</v>
      </c>
      <c r="L397" s="227" t="s">
        <v>1243</v>
      </c>
      <c r="M397" s="225" t="s">
        <v>1072</v>
      </c>
    </row>
    <row r="398" spans="1:13" ht="15.75">
      <c r="A398" s="236"/>
      <c r="B398" s="153" t="s">
        <v>1242</v>
      </c>
      <c r="C398" s="228">
        <v>155</v>
      </c>
      <c r="D398" s="229">
        <v>3.82</v>
      </c>
      <c r="E398" s="229">
        <v>5.19</v>
      </c>
      <c r="F398" s="229">
        <v>32.87</v>
      </c>
      <c r="G398" s="230">
        <v>194</v>
      </c>
      <c r="H398" s="229">
        <v>41</v>
      </c>
      <c r="I398" s="229">
        <v>51.7</v>
      </c>
      <c r="J398" s="229">
        <v>1.7</v>
      </c>
      <c r="K398" s="229">
        <v>0.4</v>
      </c>
      <c r="L398" s="227" t="s">
        <v>1243</v>
      </c>
      <c r="M398" s="225" t="s">
        <v>1073</v>
      </c>
    </row>
    <row r="399" spans="1:13" ht="15.75">
      <c r="A399" s="236"/>
      <c r="B399" s="153" t="s">
        <v>1242</v>
      </c>
      <c r="C399" s="228">
        <v>205</v>
      </c>
      <c r="D399" s="229">
        <v>5.02</v>
      </c>
      <c r="E399" s="229">
        <v>5.68</v>
      </c>
      <c r="F399" s="229">
        <v>43.26</v>
      </c>
      <c r="G399" s="230">
        <v>244</v>
      </c>
      <c r="H399" s="229">
        <v>53.5</v>
      </c>
      <c r="I399" s="229">
        <v>67.6</v>
      </c>
      <c r="J399" s="229">
        <v>2.2</v>
      </c>
      <c r="K399" s="229">
        <v>0.5</v>
      </c>
      <c r="L399" s="227" t="s">
        <v>1243</v>
      </c>
      <c r="M399" s="225" t="s">
        <v>1073</v>
      </c>
    </row>
    <row r="400" spans="1:13" ht="15.75">
      <c r="A400" s="236"/>
      <c r="B400" s="153" t="s">
        <v>1242</v>
      </c>
      <c r="C400" s="228">
        <v>155</v>
      </c>
      <c r="D400" s="229">
        <v>3.79</v>
      </c>
      <c r="E400" s="229">
        <v>4.9</v>
      </c>
      <c r="F400" s="229">
        <v>32.86</v>
      </c>
      <c r="G400" s="230">
        <v>191</v>
      </c>
      <c r="H400" s="229">
        <v>37.5</v>
      </c>
      <c r="I400" s="229">
        <v>56</v>
      </c>
      <c r="J400" s="229">
        <v>1.8</v>
      </c>
      <c r="K400" s="229">
        <v>0.4</v>
      </c>
      <c r="L400" s="227" t="s">
        <v>1243</v>
      </c>
      <c r="M400" s="225" t="s">
        <v>1074</v>
      </c>
    </row>
    <row r="401" spans="1:13" ht="15.75">
      <c r="A401" s="236"/>
      <c r="B401" s="153" t="s">
        <v>1242</v>
      </c>
      <c r="C401" s="228">
        <v>205</v>
      </c>
      <c r="D401" s="229">
        <v>4.99</v>
      </c>
      <c r="E401" s="229">
        <v>5.34</v>
      </c>
      <c r="F401" s="229">
        <v>43.21</v>
      </c>
      <c r="G401" s="230">
        <v>241</v>
      </c>
      <c r="H401" s="229">
        <v>49.1</v>
      </c>
      <c r="I401" s="229">
        <v>73.6</v>
      </c>
      <c r="J401" s="229">
        <v>2.4</v>
      </c>
      <c r="K401" s="229">
        <v>0.5</v>
      </c>
      <c r="L401" s="227" t="s">
        <v>1243</v>
      </c>
      <c r="M401" s="225" t="s">
        <v>1074</v>
      </c>
    </row>
    <row r="402" spans="1:13" ht="15.75">
      <c r="A402" s="236"/>
      <c r="B402" s="153" t="s">
        <v>1242</v>
      </c>
      <c r="C402" s="228">
        <v>155</v>
      </c>
      <c r="D402" s="229">
        <v>3.99</v>
      </c>
      <c r="E402" s="229">
        <v>5.05</v>
      </c>
      <c r="F402" s="229">
        <v>32.37</v>
      </c>
      <c r="G402" s="230">
        <v>191</v>
      </c>
      <c r="H402" s="229">
        <v>36.4</v>
      </c>
      <c r="I402" s="229">
        <v>64.8</v>
      </c>
      <c r="J402" s="229">
        <v>2.1</v>
      </c>
      <c r="K402" s="229">
        <v>0.4</v>
      </c>
      <c r="L402" s="227" t="s">
        <v>1243</v>
      </c>
      <c r="M402" s="225" t="s">
        <v>1075</v>
      </c>
    </row>
    <row r="403" spans="1:13" ht="15.75">
      <c r="A403" s="236"/>
      <c r="B403" s="153" t="s">
        <v>1242</v>
      </c>
      <c r="C403" s="228">
        <v>205</v>
      </c>
      <c r="D403" s="229">
        <v>5.37</v>
      </c>
      <c r="E403" s="229">
        <v>5.56</v>
      </c>
      <c r="F403" s="229">
        <v>43.18</v>
      </c>
      <c r="G403" s="230">
        <v>244</v>
      </c>
      <c r="H403" s="229">
        <v>47.9</v>
      </c>
      <c r="I403" s="229">
        <v>86.3</v>
      </c>
      <c r="J403" s="229">
        <v>2.8</v>
      </c>
      <c r="K403" s="229">
        <v>0.5</v>
      </c>
      <c r="L403" s="227" t="s">
        <v>1243</v>
      </c>
      <c r="M403" s="225" t="s">
        <v>1075</v>
      </c>
    </row>
    <row r="404" spans="1:13" ht="15.75">
      <c r="A404" s="236"/>
      <c r="B404" s="153" t="s">
        <v>1242</v>
      </c>
      <c r="C404" s="228">
        <v>155</v>
      </c>
      <c r="D404" s="229">
        <v>3.65</v>
      </c>
      <c r="E404" s="229">
        <v>4.7</v>
      </c>
      <c r="F404" s="229">
        <v>33.35</v>
      </c>
      <c r="G404" s="230">
        <v>190</v>
      </c>
      <c r="H404" s="229">
        <v>36.6</v>
      </c>
      <c r="I404" s="229">
        <v>50.7</v>
      </c>
      <c r="J404" s="229">
        <v>1.7</v>
      </c>
      <c r="K404" s="229">
        <v>0.4</v>
      </c>
      <c r="L404" s="227" t="s">
        <v>1243</v>
      </c>
      <c r="M404" s="225" t="s">
        <v>1076</v>
      </c>
    </row>
    <row r="405" spans="1:13" ht="15.75">
      <c r="A405" s="236"/>
      <c r="B405" s="153" t="s">
        <v>1242</v>
      </c>
      <c r="C405" s="228">
        <v>205</v>
      </c>
      <c r="D405" s="229">
        <v>4.7</v>
      </c>
      <c r="E405" s="229">
        <v>5.03</v>
      </c>
      <c r="F405" s="229">
        <v>43.18</v>
      </c>
      <c r="G405" s="230">
        <v>237</v>
      </c>
      <c r="H405" s="229">
        <v>47.3</v>
      </c>
      <c r="I405" s="229">
        <v>66.4</v>
      </c>
      <c r="J405" s="229">
        <v>2.2</v>
      </c>
      <c r="K405" s="229">
        <v>0.5</v>
      </c>
      <c r="L405" s="227" t="s">
        <v>1243</v>
      </c>
      <c r="M405" s="225" t="s">
        <v>1076</v>
      </c>
    </row>
    <row r="406" spans="1:13" ht="15.75">
      <c r="A406" s="123"/>
      <c r="B406" s="11" t="s">
        <v>1244</v>
      </c>
      <c r="C406" s="191">
        <v>155</v>
      </c>
      <c r="D406" s="20">
        <v>6.35</v>
      </c>
      <c r="E406" s="20">
        <v>6.69</v>
      </c>
      <c r="F406" s="20">
        <v>28.95</v>
      </c>
      <c r="G406" s="240">
        <v>201</v>
      </c>
      <c r="H406" s="241">
        <v>112.1</v>
      </c>
      <c r="I406" s="241">
        <v>44.1</v>
      </c>
      <c r="J406" s="241">
        <v>1.2</v>
      </c>
      <c r="K406" s="241">
        <v>2.6</v>
      </c>
      <c r="L406" s="238" t="s">
        <v>1245</v>
      </c>
      <c r="M406" s="242" t="s">
        <v>1246</v>
      </c>
    </row>
    <row r="407" spans="1:13" ht="15.75">
      <c r="A407" s="123"/>
      <c r="B407" s="18" t="s">
        <v>1244</v>
      </c>
      <c r="C407" s="228">
        <v>205</v>
      </c>
      <c r="D407" s="110">
        <v>8.41</v>
      </c>
      <c r="E407" s="110">
        <v>7.69</v>
      </c>
      <c r="F407" s="110">
        <v>38.66</v>
      </c>
      <c r="G407" s="111">
        <v>258</v>
      </c>
      <c r="H407" s="112">
        <v>148.8</v>
      </c>
      <c r="I407" s="112">
        <v>58.4</v>
      </c>
      <c r="J407" s="112">
        <v>1.5</v>
      </c>
      <c r="K407" s="112">
        <v>3.5</v>
      </c>
      <c r="L407" s="227" t="s">
        <v>1245</v>
      </c>
      <c r="M407" s="243" t="s">
        <v>1247</v>
      </c>
    </row>
    <row r="408" spans="2:13" ht="15.75">
      <c r="B408" s="18" t="s">
        <v>1244</v>
      </c>
      <c r="C408" s="228">
        <v>155</v>
      </c>
      <c r="D408" s="110">
        <v>5.64</v>
      </c>
      <c r="E408" s="110">
        <v>6.04</v>
      </c>
      <c r="F408" s="110">
        <v>27.77</v>
      </c>
      <c r="G408" s="111">
        <v>188</v>
      </c>
      <c r="H408" s="112">
        <v>83.8</v>
      </c>
      <c r="I408" s="112">
        <v>40.6</v>
      </c>
      <c r="J408" s="112">
        <v>1.1</v>
      </c>
      <c r="K408" s="112">
        <v>2.5</v>
      </c>
      <c r="L408" s="227" t="s">
        <v>1245</v>
      </c>
      <c r="M408" s="243" t="s">
        <v>1248</v>
      </c>
    </row>
    <row r="409" spans="2:13" ht="15.75">
      <c r="B409" s="18" t="s">
        <v>1244</v>
      </c>
      <c r="C409" s="228">
        <v>205</v>
      </c>
      <c r="D409" s="110">
        <v>7.48</v>
      </c>
      <c r="E409" s="110">
        <v>6.84</v>
      </c>
      <c r="F409" s="110">
        <v>36.13</v>
      </c>
      <c r="G409" s="111">
        <v>236</v>
      </c>
      <c r="H409" s="112">
        <v>111.3</v>
      </c>
      <c r="I409" s="112">
        <v>53.9</v>
      </c>
      <c r="J409" s="112">
        <v>1.5</v>
      </c>
      <c r="K409" s="112">
        <v>3.2</v>
      </c>
      <c r="L409" s="227" t="s">
        <v>1245</v>
      </c>
      <c r="M409" s="243" t="s">
        <v>1249</v>
      </c>
    </row>
    <row r="410" spans="2:13" ht="15.75">
      <c r="B410" s="11" t="s">
        <v>1250</v>
      </c>
      <c r="C410" s="191">
        <v>155</v>
      </c>
      <c r="D410" s="20">
        <v>6.19</v>
      </c>
      <c r="E410" s="20">
        <v>6</v>
      </c>
      <c r="F410" s="20">
        <v>29.49</v>
      </c>
      <c r="G410" s="240">
        <v>197</v>
      </c>
      <c r="H410" s="241">
        <v>116.2</v>
      </c>
      <c r="I410" s="241">
        <v>36.7</v>
      </c>
      <c r="J410" s="241">
        <v>1.8</v>
      </c>
      <c r="K410" s="241">
        <v>2.6</v>
      </c>
      <c r="L410" s="238" t="s">
        <v>1245</v>
      </c>
      <c r="M410" s="242" t="s">
        <v>1251</v>
      </c>
    </row>
    <row r="411" spans="2:13" ht="15.75">
      <c r="B411" s="18" t="s">
        <v>1250</v>
      </c>
      <c r="C411" s="228">
        <v>205</v>
      </c>
      <c r="D411" s="110">
        <v>8.2</v>
      </c>
      <c r="E411" s="110">
        <v>6.79</v>
      </c>
      <c r="F411" s="110">
        <v>39.38</v>
      </c>
      <c r="G411" s="111">
        <v>251</v>
      </c>
      <c r="H411" s="112">
        <v>154.3</v>
      </c>
      <c r="I411" s="112">
        <v>48.7</v>
      </c>
      <c r="J411" s="112">
        <v>2.4</v>
      </c>
      <c r="K411" s="112">
        <v>3.5</v>
      </c>
      <c r="L411" s="227" t="s">
        <v>1245</v>
      </c>
      <c r="M411" s="243" t="s">
        <v>1252</v>
      </c>
    </row>
    <row r="412" spans="2:13" ht="15.75">
      <c r="B412" s="18" t="s">
        <v>1250</v>
      </c>
      <c r="C412" s="228">
        <v>155</v>
      </c>
      <c r="D412" s="110">
        <v>5.48</v>
      </c>
      <c r="E412" s="110">
        <v>5.36</v>
      </c>
      <c r="F412" s="110">
        <v>28.4</v>
      </c>
      <c r="G412" s="111">
        <v>183</v>
      </c>
      <c r="H412" s="112">
        <v>87.9</v>
      </c>
      <c r="I412" s="112">
        <v>33.3</v>
      </c>
      <c r="J412" s="112">
        <v>1.8</v>
      </c>
      <c r="K412" s="112">
        <v>2.5</v>
      </c>
      <c r="L412" s="227" t="s">
        <v>1245</v>
      </c>
      <c r="M412" s="243" t="s">
        <v>1253</v>
      </c>
    </row>
    <row r="413" spans="2:13" ht="15.75">
      <c r="B413" s="18" t="s">
        <v>1250</v>
      </c>
      <c r="C413" s="228">
        <v>205</v>
      </c>
      <c r="D413" s="110">
        <v>7.26</v>
      </c>
      <c r="E413" s="110">
        <v>5.94</v>
      </c>
      <c r="F413" s="110">
        <v>36.85</v>
      </c>
      <c r="G413" s="111">
        <v>230</v>
      </c>
      <c r="H413" s="112">
        <v>116.8</v>
      </c>
      <c r="I413" s="112">
        <v>44.2</v>
      </c>
      <c r="J413" s="112">
        <v>2.4</v>
      </c>
      <c r="K413" s="112">
        <v>3.5</v>
      </c>
      <c r="L413" s="227" t="s">
        <v>1245</v>
      </c>
      <c r="M413" s="243" t="s">
        <v>1254</v>
      </c>
    </row>
    <row r="414" spans="2:13" ht="15.75">
      <c r="B414" s="11" t="s">
        <v>1255</v>
      </c>
      <c r="C414" s="191">
        <v>155</v>
      </c>
      <c r="D414" s="20">
        <v>4.92</v>
      </c>
      <c r="E414" s="20">
        <v>5.94</v>
      </c>
      <c r="F414" s="20">
        <v>31.27</v>
      </c>
      <c r="G414" s="240">
        <v>198</v>
      </c>
      <c r="H414" s="241">
        <v>106</v>
      </c>
      <c r="I414" s="241">
        <v>33.6</v>
      </c>
      <c r="J414" s="241">
        <v>0.6</v>
      </c>
      <c r="K414" s="241">
        <v>2.6</v>
      </c>
      <c r="L414" s="238" t="s">
        <v>1245</v>
      </c>
      <c r="M414" s="242" t="s">
        <v>1256</v>
      </c>
    </row>
    <row r="415" spans="2:13" ht="15.75">
      <c r="B415" s="18" t="s">
        <v>1255</v>
      </c>
      <c r="C415" s="228">
        <v>205</v>
      </c>
      <c r="D415" s="110">
        <v>6.5</v>
      </c>
      <c r="E415" s="110">
        <v>6.7</v>
      </c>
      <c r="F415" s="110">
        <v>41.7</v>
      </c>
      <c r="G415" s="111">
        <v>253</v>
      </c>
      <c r="H415" s="112">
        <v>141.9</v>
      </c>
      <c r="I415" s="112">
        <v>44.8</v>
      </c>
      <c r="J415" s="112">
        <v>0.8</v>
      </c>
      <c r="K415" s="112">
        <v>3.2</v>
      </c>
      <c r="L415" s="227" t="s">
        <v>1245</v>
      </c>
      <c r="M415" s="243" t="s">
        <v>1257</v>
      </c>
    </row>
    <row r="416" spans="2:13" ht="15.75">
      <c r="B416" s="18" t="s">
        <v>1255</v>
      </c>
      <c r="C416" s="228">
        <v>155</v>
      </c>
      <c r="D416" s="110">
        <v>4.21</v>
      </c>
      <c r="E416" s="110">
        <v>5.29</v>
      </c>
      <c r="F416" s="110">
        <v>30.1</v>
      </c>
      <c r="G416" s="111">
        <v>185</v>
      </c>
      <c r="H416" s="112">
        <v>77.8</v>
      </c>
      <c r="I416" s="112">
        <v>30.1</v>
      </c>
      <c r="J416" s="112">
        <v>0.6</v>
      </c>
      <c r="K416" s="112">
        <v>2.5</v>
      </c>
      <c r="L416" s="227" t="s">
        <v>1245</v>
      </c>
      <c r="M416" s="243" t="s">
        <v>1258</v>
      </c>
    </row>
    <row r="417" spans="2:13" ht="15.75">
      <c r="B417" s="18" t="s">
        <v>1255</v>
      </c>
      <c r="C417" s="228">
        <v>205</v>
      </c>
      <c r="D417" s="110">
        <v>5.51</v>
      </c>
      <c r="E417" s="110">
        <v>5.84</v>
      </c>
      <c r="F417" s="110">
        <v>39.46</v>
      </c>
      <c r="G417" s="111">
        <v>232</v>
      </c>
      <c r="H417" s="112">
        <v>103.4</v>
      </c>
      <c r="I417" s="112">
        <v>39.5</v>
      </c>
      <c r="J417" s="112">
        <v>0.8</v>
      </c>
      <c r="K417" s="112">
        <v>3.2</v>
      </c>
      <c r="L417" s="227" t="s">
        <v>1245</v>
      </c>
      <c r="M417" s="243" t="s">
        <v>1259</v>
      </c>
    </row>
    <row r="418" spans="2:13" ht="15.75">
      <c r="B418" s="18" t="s">
        <v>1260</v>
      </c>
      <c r="C418" s="244" t="s">
        <v>1039</v>
      </c>
      <c r="D418" s="110">
        <v>3.78</v>
      </c>
      <c r="E418" s="110">
        <v>4.96</v>
      </c>
      <c r="F418" s="110">
        <v>20.32</v>
      </c>
      <c r="G418" s="111">
        <v>141</v>
      </c>
      <c r="H418" s="112">
        <v>76.8</v>
      </c>
      <c r="I418" s="112">
        <v>20.5</v>
      </c>
      <c r="J418" s="112">
        <v>0.6</v>
      </c>
      <c r="K418" s="112">
        <v>3.7</v>
      </c>
      <c r="L418" s="227" t="s">
        <v>1261</v>
      </c>
      <c r="M418" s="124"/>
    </row>
    <row r="419" spans="2:13" ht="15.75">
      <c r="B419" s="18" t="s">
        <v>1260</v>
      </c>
      <c r="C419" s="244" t="s">
        <v>1041</v>
      </c>
      <c r="D419" s="110">
        <v>4.96</v>
      </c>
      <c r="E419" s="110">
        <v>5.4</v>
      </c>
      <c r="F419" s="110">
        <v>26.6</v>
      </c>
      <c r="G419" s="111">
        <v>175</v>
      </c>
      <c r="H419" s="112">
        <v>101.8</v>
      </c>
      <c r="I419" s="112">
        <v>27.2</v>
      </c>
      <c r="J419" s="112">
        <v>0.8</v>
      </c>
      <c r="K419" s="112">
        <v>4.9</v>
      </c>
      <c r="L419" s="227" t="s">
        <v>1261</v>
      </c>
      <c r="M419" s="124"/>
    </row>
    <row r="420" spans="2:13" ht="15.75">
      <c r="B420" s="18" t="s">
        <v>1262</v>
      </c>
      <c r="C420" s="244" t="s">
        <v>1039</v>
      </c>
      <c r="D420" s="110">
        <v>5.32</v>
      </c>
      <c r="E420" s="110">
        <v>6.15</v>
      </c>
      <c r="F420" s="110">
        <v>22.17</v>
      </c>
      <c r="G420" s="111">
        <v>165</v>
      </c>
      <c r="H420" s="112">
        <v>97.4</v>
      </c>
      <c r="I420" s="112">
        <v>57.6</v>
      </c>
      <c r="J420" s="112">
        <v>1.7</v>
      </c>
      <c r="K420" s="112">
        <v>2.5</v>
      </c>
      <c r="L420" s="227" t="s">
        <v>1263</v>
      </c>
      <c r="M420" s="245" t="s">
        <v>1264</v>
      </c>
    </row>
    <row r="421" spans="2:13" ht="15.75">
      <c r="B421" s="18" t="s">
        <v>1262</v>
      </c>
      <c r="C421" s="244" t="s">
        <v>1041</v>
      </c>
      <c r="D421" s="110">
        <v>7.03</v>
      </c>
      <c r="E421" s="110">
        <v>6.94</v>
      </c>
      <c r="F421" s="110">
        <v>28.39</v>
      </c>
      <c r="G421" s="111">
        <v>204</v>
      </c>
      <c r="H421" s="112">
        <v>127.4</v>
      </c>
      <c r="I421" s="112">
        <v>77.2</v>
      </c>
      <c r="J421" s="112">
        <v>2.3</v>
      </c>
      <c r="K421" s="112">
        <v>3.4</v>
      </c>
      <c r="L421" s="227" t="s">
        <v>1263</v>
      </c>
      <c r="M421" s="245" t="s">
        <v>1265</v>
      </c>
    </row>
    <row r="422" spans="2:13" ht="15.75">
      <c r="B422" s="18" t="s">
        <v>1262</v>
      </c>
      <c r="C422" s="244" t="s">
        <v>1039</v>
      </c>
      <c r="D422" s="110">
        <v>4.46</v>
      </c>
      <c r="E422" s="110">
        <v>5.6</v>
      </c>
      <c r="F422" s="110">
        <v>21.89</v>
      </c>
      <c r="G422" s="111">
        <v>156</v>
      </c>
      <c r="H422" s="112">
        <v>93.8</v>
      </c>
      <c r="I422" s="112">
        <v>33.6</v>
      </c>
      <c r="J422" s="112">
        <v>1</v>
      </c>
      <c r="K422" s="112">
        <v>2.5</v>
      </c>
      <c r="L422" s="227" t="s">
        <v>1263</v>
      </c>
      <c r="M422" s="245" t="s">
        <v>1266</v>
      </c>
    </row>
    <row r="423" spans="2:13" ht="15.75">
      <c r="B423" s="18" t="s">
        <v>1262</v>
      </c>
      <c r="C423" s="244" t="s">
        <v>1041</v>
      </c>
      <c r="D423" s="110">
        <v>5.9</v>
      </c>
      <c r="E423" s="110">
        <v>6.25</v>
      </c>
      <c r="F423" s="110">
        <v>27.94</v>
      </c>
      <c r="G423" s="111">
        <v>192</v>
      </c>
      <c r="H423" s="112">
        <v>124.4</v>
      </c>
      <c r="I423" s="112">
        <v>44.6</v>
      </c>
      <c r="J423" s="112">
        <v>1.3</v>
      </c>
      <c r="K423" s="112">
        <v>3.3</v>
      </c>
      <c r="L423" s="227" t="s">
        <v>1263</v>
      </c>
      <c r="M423" s="245" t="s">
        <v>1267</v>
      </c>
    </row>
    <row r="424" spans="2:13" ht="15.75">
      <c r="B424" s="18" t="s">
        <v>1262</v>
      </c>
      <c r="C424" s="244" t="s">
        <v>1039</v>
      </c>
      <c r="D424" s="110">
        <v>5.59</v>
      </c>
      <c r="E424" s="110">
        <v>6.79</v>
      </c>
      <c r="F424" s="110">
        <v>22.88</v>
      </c>
      <c r="G424" s="111">
        <v>175</v>
      </c>
      <c r="H424" s="112">
        <v>110.5</v>
      </c>
      <c r="I424" s="112">
        <v>51.9</v>
      </c>
      <c r="J424" s="112">
        <v>2.6</v>
      </c>
      <c r="K424" s="112">
        <v>1.3</v>
      </c>
      <c r="L424" s="227" t="s">
        <v>1263</v>
      </c>
      <c r="M424" s="245" t="s">
        <v>1268</v>
      </c>
    </row>
    <row r="425" spans="2:13" ht="15.75">
      <c r="B425" s="18" t="s">
        <v>1262</v>
      </c>
      <c r="C425" s="244" t="s">
        <v>1041</v>
      </c>
      <c r="D425" s="110">
        <v>7.03</v>
      </c>
      <c r="E425" s="110">
        <v>7.56</v>
      </c>
      <c r="F425" s="110">
        <v>28.32</v>
      </c>
      <c r="G425" s="111">
        <v>209</v>
      </c>
      <c r="H425" s="112">
        <v>136.5</v>
      </c>
      <c r="I425" s="112">
        <v>66</v>
      </c>
      <c r="J425" s="112">
        <v>1.9</v>
      </c>
      <c r="K425" s="112">
        <v>3.4</v>
      </c>
      <c r="L425" s="227" t="s">
        <v>1263</v>
      </c>
      <c r="M425" s="245" t="s">
        <v>1269</v>
      </c>
    </row>
    <row r="426" spans="2:13" ht="15.75">
      <c r="B426" s="18" t="s">
        <v>1262</v>
      </c>
      <c r="C426" s="244" t="s">
        <v>1039</v>
      </c>
      <c r="D426" s="110">
        <v>5</v>
      </c>
      <c r="E426" s="110">
        <v>6.51</v>
      </c>
      <c r="F426" s="110">
        <v>21.86</v>
      </c>
      <c r="G426" s="111">
        <v>166</v>
      </c>
      <c r="H426" s="112">
        <v>103.4</v>
      </c>
      <c r="I426" s="112">
        <v>39.1</v>
      </c>
      <c r="J426" s="112">
        <v>1.1</v>
      </c>
      <c r="K426" s="112">
        <v>2.5</v>
      </c>
      <c r="L426" s="227" t="s">
        <v>1263</v>
      </c>
      <c r="M426" s="245" t="s">
        <v>1270</v>
      </c>
    </row>
    <row r="427" spans="2:13" ht="15.75">
      <c r="B427" s="18" t="s">
        <v>1262</v>
      </c>
      <c r="C427" s="244" t="s">
        <v>1041</v>
      </c>
      <c r="D427" s="110">
        <v>6.7</v>
      </c>
      <c r="E427" s="110">
        <v>7.48</v>
      </c>
      <c r="F427" s="110">
        <v>28.41</v>
      </c>
      <c r="G427" s="111">
        <v>208</v>
      </c>
      <c r="H427" s="112">
        <v>138.6</v>
      </c>
      <c r="I427" s="112">
        <v>52.1</v>
      </c>
      <c r="J427" s="112">
        <v>1.5</v>
      </c>
      <c r="K427" s="112">
        <v>3.4</v>
      </c>
      <c r="L427" s="227" t="s">
        <v>1263</v>
      </c>
      <c r="M427" s="245" t="s">
        <v>1271</v>
      </c>
    </row>
    <row r="428" spans="2:13" ht="15.75">
      <c r="B428" s="18" t="s">
        <v>1262</v>
      </c>
      <c r="C428" s="244" t="s">
        <v>1039</v>
      </c>
      <c r="D428" s="110">
        <v>5.08</v>
      </c>
      <c r="E428" s="110">
        <v>6.3</v>
      </c>
      <c r="F428" s="110">
        <v>22.45</v>
      </c>
      <c r="G428" s="111">
        <v>167</v>
      </c>
      <c r="H428" s="112">
        <v>100.9</v>
      </c>
      <c r="I428" s="112">
        <v>43.7</v>
      </c>
      <c r="J428" s="112">
        <v>1.3</v>
      </c>
      <c r="K428" s="112">
        <v>2.5</v>
      </c>
      <c r="L428" s="227" t="s">
        <v>1263</v>
      </c>
      <c r="M428" s="245" t="s">
        <v>1272</v>
      </c>
    </row>
    <row r="429" spans="2:13" ht="15.75">
      <c r="B429" s="18" t="s">
        <v>1262</v>
      </c>
      <c r="C429" s="244" t="s">
        <v>1041</v>
      </c>
      <c r="D429" s="110">
        <v>6.66</v>
      </c>
      <c r="E429" s="110">
        <v>7.18</v>
      </c>
      <c r="F429" s="110">
        <v>28.4</v>
      </c>
      <c r="G429" s="111">
        <v>205</v>
      </c>
      <c r="H429" s="112">
        <v>135.1</v>
      </c>
      <c r="I429" s="112">
        <v>56.4</v>
      </c>
      <c r="J429" s="112">
        <v>1.6</v>
      </c>
      <c r="K429" s="112">
        <v>3.4</v>
      </c>
      <c r="L429" s="227" t="s">
        <v>1263</v>
      </c>
      <c r="M429" s="245" t="s">
        <v>1273</v>
      </c>
    </row>
    <row r="430" spans="2:13" ht="15.75">
      <c r="B430" s="18" t="s">
        <v>1262</v>
      </c>
      <c r="C430" s="244" t="s">
        <v>1039</v>
      </c>
      <c r="D430" s="110">
        <v>5.31</v>
      </c>
      <c r="E430" s="110">
        <v>6.48</v>
      </c>
      <c r="F430" s="110">
        <v>22.16</v>
      </c>
      <c r="G430" s="111">
        <v>168</v>
      </c>
      <c r="H430" s="112">
        <v>102.4</v>
      </c>
      <c r="I430" s="112">
        <v>51.1</v>
      </c>
      <c r="J430" s="112">
        <v>1.5</v>
      </c>
      <c r="K430" s="112">
        <v>2.5</v>
      </c>
      <c r="L430" s="227" t="s">
        <v>1263</v>
      </c>
      <c r="M430" s="245" t="s">
        <v>1274</v>
      </c>
    </row>
    <row r="431" spans="2:13" ht="15.75">
      <c r="B431" s="18" t="s">
        <v>1262</v>
      </c>
      <c r="C431" s="244" t="s">
        <v>1041</v>
      </c>
      <c r="D431" s="110">
        <v>7.01</v>
      </c>
      <c r="E431" s="110">
        <v>7.39</v>
      </c>
      <c r="F431" s="110">
        <v>28.47</v>
      </c>
      <c r="G431" s="111">
        <v>208</v>
      </c>
      <c r="H431" s="112">
        <v>134.1</v>
      </c>
      <c r="I431" s="112">
        <v>67.5</v>
      </c>
      <c r="J431" s="112">
        <v>1.9</v>
      </c>
      <c r="K431" s="112">
        <v>3.4</v>
      </c>
      <c r="L431" s="227" t="s">
        <v>1263</v>
      </c>
      <c r="M431" s="245" t="s">
        <v>1275</v>
      </c>
    </row>
    <row r="432" spans="2:13" ht="15.75">
      <c r="B432" s="18" t="s">
        <v>1262</v>
      </c>
      <c r="C432" s="244" t="s">
        <v>1039</v>
      </c>
      <c r="D432" s="110">
        <v>4.78</v>
      </c>
      <c r="E432" s="110">
        <v>6.01</v>
      </c>
      <c r="F432" s="110">
        <v>22.07</v>
      </c>
      <c r="G432" s="111">
        <v>161</v>
      </c>
      <c r="H432" s="112">
        <v>96.3</v>
      </c>
      <c r="I432" s="112">
        <v>38.8</v>
      </c>
      <c r="J432" s="112">
        <v>11.1</v>
      </c>
      <c r="K432" s="112">
        <v>2.5</v>
      </c>
      <c r="L432" s="227" t="s">
        <v>1263</v>
      </c>
      <c r="M432" s="245" t="s">
        <v>1276</v>
      </c>
    </row>
    <row r="433" spans="2:13" ht="15.75">
      <c r="B433" s="18" t="s">
        <v>1262</v>
      </c>
      <c r="C433" s="244" t="s">
        <v>1041</v>
      </c>
      <c r="D433" s="110">
        <v>6.26</v>
      </c>
      <c r="E433" s="110">
        <v>6.77</v>
      </c>
      <c r="F433" s="110">
        <v>28.04</v>
      </c>
      <c r="G433" s="111">
        <v>198</v>
      </c>
      <c r="H433" s="112">
        <v>127.3</v>
      </c>
      <c r="I433" s="112">
        <v>50.1</v>
      </c>
      <c r="J433" s="112">
        <v>1.4</v>
      </c>
      <c r="K433" s="112">
        <v>3.3</v>
      </c>
      <c r="L433" s="227" t="s">
        <v>1263</v>
      </c>
      <c r="M433" s="245" t="s">
        <v>1277</v>
      </c>
    </row>
    <row r="434" spans="2:13" ht="15.75">
      <c r="B434" s="11" t="s">
        <v>1278</v>
      </c>
      <c r="C434" s="154">
        <v>150</v>
      </c>
      <c r="D434" s="20">
        <v>4.74</v>
      </c>
      <c r="E434" s="20">
        <v>4.05</v>
      </c>
      <c r="F434" s="20">
        <v>22.1</v>
      </c>
      <c r="G434" s="240">
        <v>144</v>
      </c>
      <c r="H434" s="241">
        <v>86.7</v>
      </c>
      <c r="I434" s="241">
        <v>29.6</v>
      </c>
      <c r="J434" s="241">
        <v>1.02</v>
      </c>
      <c r="K434" s="241">
        <v>1.11</v>
      </c>
      <c r="L434" s="238" t="s">
        <v>1279</v>
      </c>
      <c r="M434" s="246" t="s">
        <v>1280</v>
      </c>
    </row>
    <row r="435" spans="2:13" ht="15.75">
      <c r="B435" s="18" t="s">
        <v>1278</v>
      </c>
      <c r="C435" s="244">
        <v>200</v>
      </c>
      <c r="D435" s="110">
        <v>6.32</v>
      </c>
      <c r="E435" s="110">
        <v>5.64</v>
      </c>
      <c r="F435" s="110">
        <v>30.5</v>
      </c>
      <c r="G435" s="111">
        <v>198</v>
      </c>
      <c r="H435" s="112">
        <v>115.9</v>
      </c>
      <c r="I435" s="112">
        <v>40.2</v>
      </c>
      <c r="J435" s="112">
        <v>1.38</v>
      </c>
      <c r="K435" s="112">
        <v>1.09</v>
      </c>
      <c r="L435" s="227" t="s">
        <v>1279</v>
      </c>
      <c r="M435" s="245" t="s">
        <v>1281</v>
      </c>
    </row>
    <row r="436" spans="2:13" ht="15.75">
      <c r="B436" s="18" t="s">
        <v>1278</v>
      </c>
      <c r="C436" s="244">
        <v>150</v>
      </c>
      <c r="D436" s="110">
        <v>5.7</v>
      </c>
      <c r="E436" s="110">
        <v>5.04</v>
      </c>
      <c r="F436" s="110">
        <v>22.9</v>
      </c>
      <c r="G436" s="111">
        <v>160</v>
      </c>
      <c r="H436" s="112">
        <v>98.1</v>
      </c>
      <c r="I436" s="112">
        <v>46.2</v>
      </c>
      <c r="J436" s="112">
        <v>1.5</v>
      </c>
      <c r="K436" s="112">
        <v>0.83</v>
      </c>
      <c r="L436" s="227" t="s">
        <v>1279</v>
      </c>
      <c r="M436" s="245" t="s">
        <v>1282</v>
      </c>
    </row>
    <row r="437" spans="2:13" ht="15.75">
      <c r="B437" s="18" t="s">
        <v>1278</v>
      </c>
      <c r="C437" s="244">
        <v>200</v>
      </c>
      <c r="D437" s="110">
        <v>7.6</v>
      </c>
      <c r="E437" s="110">
        <v>6.95</v>
      </c>
      <c r="F437" s="110">
        <v>31.7</v>
      </c>
      <c r="G437" s="111">
        <v>220</v>
      </c>
      <c r="H437" s="112">
        <v>131</v>
      </c>
      <c r="I437" s="112">
        <v>62.5</v>
      </c>
      <c r="J437" s="112">
        <v>2.02</v>
      </c>
      <c r="K437" s="112">
        <v>1.11</v>
      </c>
      <c r="L437" s="227" t="s">
        <v>1279</v>
      </c>
      <c r="M437" s="245" t="s">
        <v>1283</v>
      </c>
    </row>
    <row r="438" spans="2:13" ht="15.75">
      <c r="B438" s="18" t="s">
        <v>1278</v>
      </c>
      <c r="C438" s="244">
        <v>150</v>
      </c>
      <c r="D438" s="110">
        <v>5.69</v>
      </c>
      <c r="E438" s="110">
        <v>4.61</v>
      </c>
      <c r="F438" s="110">
        <v>23</v>
      </c>
      <c r="G438" s="111">
        <v>156</v>
      </c>
      <c r="H438" s="112">
        <v>91.6</v>
      </c>
      <c r="I438" s="112">
        <v>53.4</v>
      </c>
      <c r="J438" s="112">
        <v>1.74</v>
      </c>
      <c r="K438" s="112">
        <v>0.83</v>
      </c>
      <c r="L438" s="227" t="s">
        <v>1279</v>
      </c>
      <c r="M438" s="245" t="s">
        <v>1284</v>
      </c>
    </row>
    <row r="439" spans="2:13" ht="15.75">
      <c r="B439" s="18" t="s">
        <v>1278</v>
      </c>
      <c r="C439" s="244">
        <v>200</v>
      </c>
      <c r="D439" s="110">
        <v>7.59</v>
      </c>
      <c r="E439" s="110">
        <v>6.38</v>
      </c>
      <c r="F439" s="110">
        <v>31.8</v>
      </c>
      <c r="G439" s="111">
        <v>215</v>
      </c>
      <c r="H439" s="112">
        <v>122.5</v>
      </c>
      <c r="I439" s="112">
        <v>71.5</v>
      </c>
      <c r="J439" s="112">
        <v>2.32</v>
      </c>
      <c r="K439" s="112">
        <v>1.11</v>
      </c>
      <c r="L439" s="227" t="s">
        <v>1279</v>
      </c>
      <c r="M439" s="245" t="s">
        <v>1285</v>
      </c>
    </row>
    <row r="440" spans="2:13" ht="15.75">
      <c r="B440" s="18" t="s">
        <v>1278</v>
      </c>
      <c r="C440" s="244">
        <v>150</v>
      </c>
      <c r="D440" s="110">
        <v>5.44</v>
      </c>
      <c r="E440" s="110">
        <v>4.98</v>
      </c>
      <c r="F440" s="110">
        <v>22.8</v>
      </c>
      <c r="G440" s="111">
        <v>158</v>
      </c>
      <c r="H440" s="112">
        <v>99.5</v>
      </c>
      <c r="I440" s="112">
        <v>36.6</v>
      </c>
      <c r="J440" s="112">
        <v>1.19</v>
      </c>
      <c r="K440" s="112">
        <v>0.83</v>
      </c>
      <c r="L440" s="227" t="s">
        <v>1279</v>
      </c>
      <c r="M440" s="245" t="s">
        <v>1286</v>
      </c>
    </row>
    <row r="441" spans="2:13" ht="15.75">
      <c r="B441" s="18" t="s">
        <v>1278</v>
      </c>
      <c r="C441" s="244">
        <v>200</v>
      </c>
      <c r="D441" s="110">
        <v>7.28</v>
      </c>
      <c r="E441" s="110">
        <v>6.87</v>
      </c>
      <c r="F441" s="110">
        <v>31.7</v>
      </c>
      <c r="G441" s="111">
        <v>218</v>
      </c>
      <c r="H441" s="112">
        <v>133.1</v>
      </c>
      <c r="I441" s="112">
        <v>49.1</v>
      </c>
      <c r="J441" s="112">
        <v>1.59</v>
      </c>
      <c r="K441" s="112">
        <v>1.11</v>
      </c>
      <c r="L441" s="227" t="s">
        <v>1279</v>
      </c>
      <c r="M441" s="245" t="s">
        <v>1287</v>
      </c>
    </row>
    <row r="442" spans="2:13" ht="15.75">
      <c r="B442" s="18" t="s">
        <v>1278</v>
      </c>
      <c r="C442" s="244">
        <v>150</v>
      </c>
      <c r="D442" s="110">
        <v>5.69</v>
      </c>
      <c r="E442" s="110">
        <v>4.91</v>
      </c>
      <c r="F442" s="110">
        <v>23</v>
      </c>
      <c r="G442" s="111">
        <v>159</v>
      </c>
      <c r="H442" s="112">
        <v>96.1</v>
      </c>
      <c r="I442" s="112">
        <v>47.9</v>
      </c>
      <c r="J442" s="112">
        <v>1.56</v>
      </c>
      <c r="K442" s="112">
        <v>0.83</v>
      </c>
      <c r="L442" s="227" t="s">
        <v>1279</v>
      </c>
      <c r="M442" s="245" t="s">
        <v>1288</v>
      </c>
    </row>
    <row r="443" spans="2:13" ht="15.75">
      <c r="B443" s="18" t="s">
        <v>1278</v>
      </c>
      <c r="C443" s="244">
        <v>200</v>
      </c>
      <c r="D443" s="110">
        <v>7.47</v>
      </c>
      <c r="E443" s="110">
        <v>6.73</v>
      </c>
      <c r="F443" s="110">
        <v>31.2</v>
      </c>
      <c r="G443" s="111">
        <v>215</v>
      </c>
      <c r="H443" s="112">
        <v>128</v>
      </c>
      <c r="I443" s="112">
        <v>62.9</v>
      </c>
      <c r="J443" s="112">
        <v>2.03</v>
      </c>
      <c r="K443" s="112">
        <v>1.11</v>
      </c>
      <c r="L443" s="227" t="s">
        <v>1279</v>
      </c>
      <c r="M443" s="245" t="s">
        <v>1289</v>
      </c>
    </row>
    <row r="444" spans="2:13" ht="15.75">
      <c r="B444" s="18" t="s">
        <v>1278</v>
      </c>
      <c r="C444" s="244">
        <v>150</v>
      </c>
      <c r="D444" s="110">
        <v>5.31</v>
      </c>
      <c r="E444" s="110">
        <v>4.74</v>
      </c>
      <c r="F444" s="110">
        <v>22.2</v>
      </c>
      <c r="G444" s="111">
        <v>153</v>
      </c>
      <c r="H444" s="112">
        <v>96.5</v>
      </c>
      <c r="I444" s="112">
        <v>38.7</v>
      </c>
      <c r="J444" s="112">
        <v>1.27</v>
      </c>
      <c r="K444" s="112">
        <v>0.83</v>
      </c>
      <c r="L444" s="227" t="s">
        <v>1279</v>
      </c>
      <c r="M444" s="245" t="s">
        <v>1290</v>
      </c>
    </row>
    <row r="445" spans="2:13" ht="15.75">
      <c r="B445" s="18" t="s">
        <v>1278</v>
      </c>
      <c r="C445" s="244">
        <v>200</v>
      </c>
      <c r="D445" s="110">
        <v>7.16</v>
      </c>
      <c r="E445" s="110">
        <v>6.58</v>
      </c>
      <c r="F445" s="110">
        <v>33.08</v>
      </c>
      <c r="G445" s="111">
        <v>212</v>
      </c>
      <c r="H445" s="112">
        <v>129.3</v>
      </c>
      <c r="I445" s="112">
        <v>52.9</v>
      </c>
      <c r="J445" s="112">
        <v>1.72</v>
      </c>
      <c r="K445" s="112">
        <v>1.11</v>
      </c>
      <c r="L445" s="227" t="s">
        <v>1279</v>
      </c>
      <c r="M445" s="245" t="s">
        <v>1291</v>
      </c>
    </row>
    <row r="446" spans="2:13" ht="15.75">
      <c r="B446" s="18" t="s">
        <v>1278</v>
      </c>
      <c r="C446" s="244">
        <v>150</v>
      </c>
      <c r="D446" s="110">
        <v>5.21</v>
      </c>
      <c r="E446" s="110">
        <v>4.59</v>
      </c>
      <c r="F446" s="110">
        <v>22.5</v>
      </c>
      <c r="G446" s="111">
        <v>152</v>
      </c>
      <c r="H446" s="112">
        <v>95.9</v>
      </c>
      <c r="I446" s="112">
        <v>35.5</v>
      </c>
      <c r="J446" s="112">
        <v>1.17</v>
      </c>
      <c r="K446" s="112">
        <v>0.83</v>
      </c>
      <c r="L446" s="227" t="s">
        <v>1279</v>
      </c>
      <c r="M446" s="245" t="s">
        <v>1292</v>
      </c>
    </row>
    <row r="447" spans="2:13" ht="15.75">
      <c r="B447" s="11" t="s">
        <v>1278</v>
      </c>
      <c r="C447" s="154">
        <v>200</v>
      </c>
      <c r="D447" s="20">
        <v>7.02</v>
      </c>
      <c r="E447" s="20">
        <v>6.36</v>
      </c>
      <c r="F447" s="20">
        <v>31.5</v>
      </c>
      <c r="G447" s="240">
        <v>211</v>
      </c>
      <c r="H447" s="241">
        <v>128.1</v>
      </c>
      <c r="I447" s="241">
        <v>48.6</v>
      </c>
      <c r="J447" s="241">
        <v>1.69</v>
      </c>
      <c r="K447" s="241">
        <v>1.11</v>
      </c>
      <c r="L447" s="238" t="s">
        <v>1279</v>
      </c>
      <c r="M447" s="246" t="s">
        <v>1293</v>
      </c>
    </row>
    <row r="448" spans="2:13" ht="15.75">
      <c r="B448" s="18" t="s">
        <v>1294</v>
      </c>
      <c r="C448" s="19">
        <v>180</v>
      </c>
      <c r="D448" s="8">
        <v>4.4</v>
      </c>
      <c r="E448" s="8">
        <v>17.4</v>
      </c>
      <c r="F448" s="8">
        <v>50.2</v>
      </c>
      <c r="G448" s="9">
        <v>376</v>
      </c>
      <c r="H448" s="8">
        <v>34.1</v>
      </c>
      <c r="I448" s="8">
        <v>47.8</v>
      </c>
      <c r="J448" s="8">
        <v>1.4</v>
      </c>
      <c r="K448" s="8">
        <v>2.2</v>
      </c>
      <c r="L448" s="17" t="s">
        <v>1295</v>
      </c>
      <c r="M448" s="46"/>
    </row>
    <row r="449" spans="2:13" ht="15.75">
      <c r="B449" s="18" t="s">
        <v>1294</v>
      </c>
      <c r="C449" s="19">
        <v>150</v>
      </c>
      <c r="D449" s="8">
        <v>3.7</v>
      </c>
      <c r="E449" s="8">
        <v>14.5</v>
      </c>
      <c r="F449" s="8">
        <v>41.8</v>
      </c>
      <c r="G449" s="9">
        <v>314</v>
      </c>
      <c r="H449" s="8">
        <v>28.4</v>
      </c>
      <c r="I449" s="8">
        <v>39.8</v>
      </c>
      <c r="J449" s="8">
        <v>1.2</v>
      </c>
      <c r="K449" s="8">
        <v>1.8</v>
      </c>
      <c r="L449" s="17" t="s">
        <v>1295</v>
      </c>
      <c r="M449" s="46"/>
    </row>
    <row r="450" spans="2:13" ht="15.75">
      <c r="B450" s="18" t="s">
        <v>1296</v>
      </c>
      <c r="C450" s="19">
        <v>200</v>
      </c>
      <c r="D450" s="8">
        <v>9.6</v>
      </c>
      <c r="E450" s="8">
        <v>26</v>
      </c>
      <c r="F450" s="8">
        <v>38.7</v>
      </c>
      <c r="G450" s="9">
        <v>428</v>
      </c>
      <c r="H450" s="8">
        <v>185.5</v>
      </c>
      <c r="I450" s="8">
        <v>58.1</v>
      </c>
      <c r="J450" s="8">
        <v>2</v>
      </c>
      <c r="K450" s="8">
        <v>1.6</v>
      </c>
      <c r="L450" s="17" t="s">
        <v>1297</v>
      </c>
      <c r="M450" s="46"/>
    </row>
    <row r="451" spans="2:13" ht="15.75">
      <c r="B451" s="18" t="s">
        <v>1296</v>
      </c>
      <c r="C451" s="19">
        <v>150</v>
      </c>
      <c r="D451" s="8">
        <v>7.2</v>
      </c>
      <c r="E451" s="8">
        <v>19.5</v>
      </c>
      <c r="F451" s="8">
        <v>29</v>
      </c>
      <c r="G451" s="9">
        <v>321</v>
      </c>
      <c r="H451" s="8">
        <v>139.1</v>
      </c>
      <c r="I451" s="8">
        <v>43.6</v>
      </c>
      <c r="J451" s="8">
        <v>1.5</v>
      </c>
      <c r="K451" s="8">
        <v>1.2</v>
      </c>
      <c r="L451" s="17" t="s">
        <v>1297</v>
      </c>
      <c r="M451" s="46"/>
    </row>
    <row r="452" spans="2:13" ht="15.75">
      <c r="B452" s="247" t="s">
        <v>1298</v>
      </c>
      <c r="C452" s="19">
        <v>200</v>
      </c>
      <c r="D452" s="248">
        <f aca="true" t="shared" si="0" ref="D452:K452">D453/150*200</f>
        <v>8.399999999999999</v>
      </c>
      <c r="E452" s="249">
        <f t="shared" si="0"/>
        <v>12.266666666666666</v>
      </c>
      <c r="F452" s="249">
        <f t="shared" si="0"/>
        <v>39.33333333333333</v>
      </c>
      <c r="G452" s="250">
        <f t="shared" si="0"/>
        <v>334.40000000000003</v>
      </c>
      <c r="H452" s="249">
        <f t="shared" si="0"/>
        <v>167.06666666666666</v>
      </c>
      <c r="I452" s="249">
        <f t="shared" si="0"/>
        <v>51.86666666666666</v>
      </c>
      <c r="J452" s="249">
        <f t="shared" si="0"/>
        <v>1.7333333333333332</v>
      </c>
      <c r="K452" s="249">
        <f t="shared" si="0"/>
        <v>3.0666666666666664</v>
      </c>
      <c r="L452" s="17" t="s">
        <v>1299</v>
      </c>
      <c r="M452" s="46"/>
    </row>
    <row r="453" spans="2:13" ht="15.75">
      <c r="B453" s="247" t="s">
        <v>1298</v>
      </c>
      <c r="C453" s="19">
        <v>150</v>
      </c>
      <c r="D453" s="249">
        <v>6.3</v>
      </c>
      <c r="E453" s="248">
        <v>9.2</v>
      </c>
      <c r="F453" s="249">
        <v>29.5</v>
      </c>
      <c r="G453" s="251">
        <v>250.8</v>
      </c>
      <c r="H453" s="252">
        <v>125.3</v>
      </c>
      <c r="I453" s="253">
        <v>38.9</v>
      </c>
      <c r="J453" s="254">
        <v>1.3</v>
      </c>
      <c r="K453" s="255">
        <v>2.3</v>
      </c>
      <c r="L453" s="17" t="s">
        <v>1299</v>
      </c>
      <c r="M453" s="46"/>
    </row>
    <row r="454" spans="2:13" ht="15.75">
      <c r="B454" s="247" t="s">
        <v>1300</v>
      </c>
      <c r="C454" s="108">
        <v>154</v>
      </c>
      <c r="D454" s="249">
        <v>4</v>
      </c>
      <c r="E454" s="248">
        <v>5.7</v>
      </c>
      <c r="F454" s="248">
        <v>21.1</v>
      </c>
      <c r="G454" s="251">
        <v>142.6</v>
      </c>
      <c r="H454" s="252">
        <v>96.5</v>
      </c>
      <c r="I454" s="253">
        <v>22.9</v>
      </c>
      <c r="J454" s="254">
        <v>0.4</v>
      </c>
      <c r="K454" s="255">
        <v>1</v>
      </c>
      <c r="L454" s="256" t="s">
        <v>1301</v>
      </c>
      <c r="M454" s="46"/>
    </row>
    <row r="455" spans="2:13" ht="15.75">
      <c r="B455" s="247" t="s">
        <v>1300</v>
      </c>
      <c r="C455" s="108">
        <v>133</v>
      </c>
      <c r="D455" s="249">
        <v>3.5</v>
      </c>
      <c r="E455" s="249">
        <v>4.9</v>
      </c>
      <c r="F455" s="249">
        <v>18.2</v>
      </c>
      <c r="G455" s="250">
        <v>123</v>
      </c>
      <c r="H455" s="249">
        <v>83.3</v>
      </c>
      <c r="I455" s="249">
        <v>19.8</v>
      </c>
      <c r="J455" s="249">
        <v>0.3</v>
      </c>
      <c r="K455" s="249">
        <v>0.9</v>
      </c>
      <c r="L455" s="256" t="s">
        <v>1301</v>
      </c>
      <c r="M455" s="46"/>
    </row>
    <row r="456" spans="2:13" ht="15.75">
      <c r="B456" s="247" t="s">
        <v>1300</v>
      </c>
      <c r="C456" s="108">
        <v>185</v>
      </c>
      <c r="D456" s="249">
        <v>4.8</v>
      </c>
      <c r="E456" s="249">
        <v>6.8</v>
      </c>
      <c r="F456" s="249">
        <v>25.3</v>
      </c>
      <c r="G456" s="250">
        <v>171</v>
      </c>
      <c r="H456" s="249">
        <v>115.7</v>
      </c>
      <c r="I456" s="249">
        <v>27.5</v>
      </c>
      <c r="J456" s="249">
        <v>0.5</v>
      </c>
      <c r="K456" s="249">
        <v>1.2</v>
      </c>
      <c r="L456" s="256" t="s">
        <v>1301</v>
      </c>
      <c r="M456" s="46"/>
    </row>
    <row r="457" spans="2:13" ht="15.75">
      <c r="B457" s="247" t="s">
        <v>1300</v>
      </c>
      <c r="C457" s="108">
        <v>205</v>
      </c>
      <c r="D457" s="249">
        <v>5.3</v>
      </c>
      <c r="E457" s="249">
        <v>7.6</v>
      </c>
      <c r="F457" s="249">
        <v>28.1</v>
      </c>
      <c r="G457" s="250">
        <v>190</v>
      </c>
      <c r="H457" s="249">
        <v>128.5</v>
      </c>
      <c r="I457" s="249">
        <v>30.5</v>
      </c>
      <c r="J457" s="249">
        <v>0.5</v>
      </c>
      <c r="K457" s="249">
        <v>1.3</v>
      </c>
      <c r="L457" s="256" t="s">
        <v>1301</v>
      </c>
      <c r="M457" s="46"/>
    </row>
    <row r="458" spans="2:13" ht="15.75">
      <c r="B458" s="18" t="s">
        <v>1302</v>
      </c>
      <c r="C458" s="19">
        <v>210</v>
      </c>
      <c r="D458" s="144">
        <v>5.69</v>
      </c>
      <c r="E458" s="144">
        <v>9.87</v>
      </c>
      <c r="F458" s="144">
        <v>30.44</v>
      </c>
      <c r="G458" s="9">
        <v>233</v>
      </c>
      <c r="H458" s="8">
        <v>128.8</v>
      </c>
      <c r="I458" s="8">
        <v>36.8</v>
      </c>
      <c r="J458" s="8">
        <v>0.8</v>
      </c>
      <c r="K458" s="8">
        <v>0.91</v>
      </c>
      <c r="L458" s="227" t="s">
        <v>1303</v>
      </c>
      <c r="M458" s="46" t="s">
        <v>1237</v>
      </c>
    </row>
    <row r="459" spans="2:13" ht="15.75">
      <c r="B459" s="18" t="s">
        <v>1304</v>
      </c>
      <c r="C459" s="19">
        <v>157</v>
      </c>
      <c r="D459" s="144">
        <v>4.25</v>
      </c>
      <c r="E459" s="144">
        <v>7.38</v>
      </c>
      <c r="F459" s="144">
        <v>22.76</v>
      </c>
      <c r="G459" s="9">
        <v>174</v>
      </c>
      <c r="H459" s="8">
        <v>96.6</v>
      </c>
      <c r="I459" s="8">
        <v>27.6</v>
      </c>
      <c r="J459" s="8">
        <v>0.6</v>
      </c>
      <c r="K459" s="8">
        <v>0.68</v>
      </c>
      <c r="L459" s="227" t="s">
        <v>1303</v>
      </c>
      <c r="M459" s="46" t="s">
        <v>1237</v>
      </c>
    </row>
    <row r="460" spans="2:13" ht="15.75">
      <c r="B460" s="18" t="s">
        <v>1304</v>
      </c>
      <c r="C460" s="19">
        <v>210</v>
      </c>
      <c r="D460" s="144">
        <v>5.33</v>
      </c>
      <c r="E460" s="144">
        <v>3.49</v>
      </c>
      <c r="F460" s="8">
        <v>39.4</v>
      </c>
      <c r="G460" s="9">
        <v>210</v>
      </c>
      <c r="H460" s="8">
        <v>126.7</v>
      </c>
      <c r="I460" s="8">
        <v>36.8</v>
      </c>
      <c r="J460" s="8">
        <v>0.8</v>
      </c>
      <c r="K460" s="8">
        <v>0.91</v>
      </c>
      <c r="L460" s="227" t="s">
        <v>1303</v>
      </c>
      <c r="M460" s="46" t="s">
        <v>597</v>
      </c>
    </row>
    <row r="461" spans="2:13" ht="15.75">
      <c r="B461" s="18" t="s">
        <v>1304</v>
      </c>
      <c r="C461" s="19">
        <v>157</v>
      </c>
      <c r="D461" s="144">
        <v>3.98</v>
      </c>
      <c r="E461" s="144">
        <v>2.61</v>
      </c>
      <c r="F461" s="144">
        <v>29.46</v>
      </c>
      <c r="G461" s="9">
        <v>157</v>
      </c>
      <c r="H461" s="8">
        <v>95.1</v>
      </c>
      <c r="I461" s="8">
        <v>27.6</v>
      </c>
      <c r="J461" s="8">
        <v>0.6</v>
      </c>
      <c r="K461" s="8">
        <v>0.68</v>
      </c>
      <c r="L461" s="227" t="s">
        <v>1303</v>
      </c>
      <c r="M461" s="46" t="s">
        <v>597</v>
      </c>
    </row>
    <row r="462" spans="2:13" ht="15.75">
      <c r="B462" s="18" t="s">
        <v>1304</v>
      </c>
      <c r="C462" s="19">
        <v>220</v>
      </c>
      <c r="D462" s="144">
        <v>5.69</v>
      </c>
      <c r="E462" s="144">
        <v>9.87</v>
      </c>
      <c r="F462" s="144">
        <v>39.52</v>
      </c>
      <c r="G462" s="9">
        <v>270</v>
      </c>
      <c r="H462" s="8">
        <v>129.1</v>
      </c>
      <c r="I462" s="8">
        <v>36.8</v>
      </c>
      <c r="J462" s="8">
        <v>0.8</v>
      </c>
      <c r="K462" s="8">
        <v>0.91</v>
      </c>
      <c r="L462" s="227" t="s">
        <v>1303</v>
      </c>
      <c r="M462" s="46" t="s">
        <v>1305</v>
      </c>
    </row>
    <row r="463" spans="2:13" ht="15.75">
      <c r="B463" s="18" t="s">
        <v>1304</v>
      </c>
      <c r="C463" s="19">
        <v>165</v>
      </c>
      <c r="D463" s="144">
        <v>4.27</v>
      </c>
      <c r="E463" s="8">
        <v>7.4</v>
      </c>
      <c r="F463" s="144">
        <v>29.64</v>
      </c>
      <c r="G463" s="9">
        <v>202</v>
      </c>
      <c r="H463" s="8">
        <v>96.9</v>
      </c>
      <c r="I463" s="8">
        <v>27.6</v>
      </c>
      <c r="J463" s="257">
        <v>0.6</v>
      </c>
      <c r="K463" s="257">
        <v>0.69</v>
      </c>
      <c r="L463" s="227" t="s">
        <v>1303</v>
      </c>
      <c r="M463" s="46" t="s">
        <v>1305</v>
      </c>
    </row>
    <row r="464" spans="2:13" ht="15.75">
      <c r="B464" s="18" t="s">
        <v>1306</v>
      </c>
      <c r="C464" s="19">
        <v>150</v>
      </c>
      <c r="D464" s="8">
        <v>3.7</v>
      </c>
      <c r="E464" s="8">
        <v>5.13</v>
      </c>
      <c r="F464" s="8">
        <v>38.3</v>
      </c>
      <c r="G464" s="9">
        <v>291</v>
      </c>
      <c r="H464" s="8">
        <v>29.8</v>
      </c>
      <c r="I464" s="8">
        <v>33.8</v>
      </c>
      <c r="J464" s="8">
        <v>1</v>
      </c>
      <c r="K464" s="8">
        <v>0.6</v>
      </c>
      <c r="L464" s="227" t="s">
        <v>1307</v>
      </c>
      <c r="M464" s="46"/>
    </row>
    <row r="465" spans="2:13" ht="15.75">
      <c r="B465" s="18" t="s">
        <v>1306</v>
      </c>
      <c r="C465" s="19">
        <v>100</v>
      </c>
      <c r="D465" s="8">
        <v>2.49</v>
      </c>
      <c r="E465" s="8">
        <v>3.42</v>
      </c>
      <c r="F465" s="8">
        <v>25.5</v>
      </c>
      <c r="G465" s="9">
        <v>194</v>
      </c>
      <c r="H465" s="8">
        <v>19.9</v>
      </c>
      <c r="I465" s="8">
        <v>22.5</v>
      </c>
      <c r="J465" s="8">
        <v>0.7</v>
      </c>
      <c r="K465" s="8">
        <v>0.4</v>
      </c>
      <c r="L465" s="227" t="s">
        <v>1307</v>
      </c>
      <c r="M465" s="46"/>
    </row>
    <row r="466" spans="2:13" ht="15.75">
      <c r="B466" s="18" t="s">
        <v>1308</v>
      </c>
      <c r="C466" s="19">
        <v>150</v>
      </c>
      <c r="D466" s="8">
        <v>4.02</v>
      </c>
      <c r="E466" s="8">
        <v>9.96</v>
      </c>
      <c r="F466" s="8">
        <v>40.1</v>
      </c>
      <c r="G466" s="9">
        <v>266</v>
      </c>
      <c r="H466" s="8">
        <v>44.9</v>
      </c>
      <c r="I466" s="8">
        <v>49.8</v>
      </c>
      <c r="J466" s="8">
        <v>1.4</v>
      </c>
      <c r="K466" s="8">
        <v>1.27</v>
      </c>
      <c r="L466" s="227" t="s">
        <v>1309</v>
      </c>
      <c r="M466" s="46"/>
    </row>
    <row r="467" spans="2:13" ht="15.75">
      <c r="B467" s="18" t="s">
        <v>1308</v>
      </c>
      <c r="C467" s="19">
        <v>100</v>
      </c>
      <c r="D467" s="8">
        <v>2.68</v>
      </c>
      <c r="E467" s="8">
        <v>6.64</v>
      </c>
      <c r="F467" s="8">
        <v>26.73</v>
      </c>
      <c r="G467" s="9">
        <v>177</v>
      </c>
      <c r="H467" s="8">
        <v>29.9</v>
      </c>
      <c r="I467" s="8">
        <v>33.2</v>
      </c>
      <c r="J467" s="8">
        <v>0.9</v>
      </c>
      <c r="K467" s="8">
        <v>0.85</v>
      </c>
      <c r="L467" s="227" t="s">
        <v>1309</v>
      </c>
      <c r="M467" s="46"/>
    </row>
  </sheetData>
  <sheetProtection selectLockedCells="1" selectUnlockedCells="1"/>
  <mergeCells count="7">
    <mergeCell ref="M1:M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="115" zoomScaleNormal="115" zoomScalePageLayoutView="0" workbookViewId="0" topLeftCell="B1">
      <selection activeCell="B7" sqref="B7:L7"/>
    </sheetView>
  </sheetViews>
  <sheetFormatPr defaultColWidth="10.25390625" defaultRowHeight="12.75"/>
  <cols>
    <col min="1" max="1" width="0" style="94" hidden="1" customWidth="1"/>
    <col min="2" max="2" width="39.00390625" style="124" customWidth="1"/>
    <col min="3" max="3" width="10.25390625" style="258" customWidth="1"/>
    <col min="4" max="11" width="10.25390625" style="124" customWidth="1"/>
    <col min="12" max="12" width="24.375" style="124" customWidth="1"/>
    <col min="13" max="16384" width="10.25390625" style="94" customWidth="1"/>
  </cols>
  <sheetData>
    <row r="1" spans="2:12" ht="15.75" customHeight="1">
      <c r="B1" s="855" t="s">
        <v>1</v>
      </c>
      <c r="C1" s="855" t="s">
        <v>193</v>
      </c>
      <c r="D1" s="855" t="s">
        <v>194</v>
      </c>
      <c r="E1" s="855"/>
      <c r="F1" s="855"/>
      <c r="G1" s="855"/>
      <c r="H1" s="851" t="s">
        <v>195</v>
      </c>
      <c r="I1" s="851"/>
      <c r="J1" s="851"/>
      <c r="K1" s="848" t="s">
        <v>196</v>
      </c>
      <c r="L1" s="848" t="s">
        <v>7</v>
      </c>
    </row>
    <row r="2" spans="2:12" ht="47.25">
      <c r="B2" s="855"/>
      <c r="C2" s="855"/>
      <c r="D2" s="82" t="s">
        <v>198</v>
      </c>
      <c r="E2" s="82" t="s">
        <v>199</v>
      </c>
      <c r="F2" s="82" t="s">
        <v>200</v>
      </c>
      <c r="G2" s="82" t="s">
        <v>201</v>
      </c>
      <c r="H2" s="47" t="s">
        <v>11</v>
      </c>
      <c r="I2" s="47" t="s">
        <v>12</v>
      </c>
      <c r="J2" s="47" t="s">
        <v>13</v>
      </c>
      <c r="K2" s="848"/>
      <c r="L2" s="848"/>
    </row>
    <row r="3" spans="1:12" ht="15.75">
      <c r="A3" s="105" t="s">
        <v>1310</v>
      </c>
      <c r="B3" s="46" t="s">
        <v>79</v>
      </c>
      <c r="C3" s="35">
        <v>150</v>
      </c>
      <c r="D3" s="36">
        <v>5.8</v>
      </c>
      <c r="E3" s="36">
        <v>0.8</v>
      </c>
      <c r="F3" s="36">
        <v>31.1</v>
      </c>
      <c r="G3" s="37">
        <v>155</v>
      </c>
      <c r="H3" s="36">
        <v>7.5</v>
      </c>
      <c r="I3" s="36">
        <v>1.2</v>
      </c>
      <c r="J3" s="36">
        <v>22.7</v>
      </c>
      <c r="K3" s="36">
        <v>0</v>
      </c>
      <c r="L3" s="17" t="s">
        <v>1311</v>
      </c>
    </row>
    <row r="4" spans="1:12" ht="15.75">
      <c r="A4" s="105"/>
      <c r="B4" s="46" t="s">
        <v>79</v>
      </c>
      <c r="C4" s="35">
        <v>200</v>
      </c>
      <c r="D4" s="36">
        <v>7.7</v>
      </c>
      <c r="E4" s="36">
        <v>1.1</v>
      </c>
      <c r="F4" s="36">
        <v>41.5</v>
      </c>
      <c r="G4" s="37">
        <v>207</v>
      </c>
      <c r="H4" s="36">
        <v>10</v>
      </c>
      <c r="I4" s="36">
        <v>1.6</v>
      </c>
      <c r="J4" s="36">
        <v>30.2</v>
      </c>
      <c r="K4" s="36">
        <v>0</v>
      </c>
      <c r="L4" s="17" t="s">
        <v>1311</v>
      </c>
    </row>
    <row r="5" spans="1:12" ht="15.75">
      <c r="A5" s="105" t="s">
        <v>1312</v>
      </c>
      <c r="B5" s="46" t="s">
        <v>1313</v>
      </c>
      <c r="C5" s="35">
        <v>155</v>
      </c>
      <c r="D5" s="36">
        <v>5.68</v>
      </c>
      <c r="E5" s="36">
        <v>4.36</v>
      </c>
      <c r="F5" s="36">
        <v>27.25</v>
      </c>
      <c r="G5" s="37">
        <v>171</v>
      </c>
      <c r="H5" s="36">
        <v>5</v>
      </c>
      <c r="I5" s="36">
        <v>1.1</v>
      </c>
      <c r="J5" s="36">
        <v>21.8</v>
      </c>
      <c r="K5" s="36">
        <v>0</v>
      </c>
      <c r="L5" s="17" t="s">
        <v>1314</v>
      </c>
    </row>
    <row r="6" spans="1:12" ht="15.75">
      <c r="A6" s="105"/>
      <c r="B6" s="46" t="s">
        <v>1313</v>
      </c>
      <c r="C6" s="35">
        <v>205</v>
      </c>
      <c r="D6" s="36">
        <v>7.57</v>
      </c>
      <c r="E6" s="36">
        <v>4.63</v>
      </c>
      <c r="F6" s="36">
        <v>36.31</v>
      </c>
      <c r="G6" s="37">
        <v>217</v>
      </c>
      <c r="H6" s="36">
        <v>6.4</v>
      </c>
      <c r="I6" s="36">
        <v>1.5</v>
      </c>
      <c r="J6" s="36">
        <v>29</v>
      </c>
      <c r="K6" s="36">
        <v>0</v>
      </c>
      <c r="L6" s="17" t="s">
        <v>1314</v>
      </c>
    </row>
    <row r="7" spans="1:12" ht="15.75">
      <c r="A7" s="105" t="s">
        <v>1315</v>
      </c>
      <c r="B7" s="46" t="s">
        <v>1316</v>
      </c>
      <c r="C7" s="35">
        <v>150</v>
      </c>
      <c r="D7" s="36">
        <v>9.29</v>
      </c>
      <c r="E7" s="36">
        <v>10.01</v>
      </c>
      <c r="F7" s="36">
        <v>22.71</v>
      </c>
      <c r="G7" s="37">
        <v>218</v>
      </c>
      <c r="H7" s="36">
        <v>104.6</v>
      </c>
      <c r="I7" s="36">
        <v>1.1</v>
      </c>
      <c r="J7" s="36">
        <v>24.9</v>
      </c>
      <c r="K7" s="36">
        <v>0.1</v>
      </c>
      <c r="L7" s="17" t="s">
        <v>1317</v>
      </c>
    </row>
    <row r="8" spans="1:12" ht="15.75">
      <c r="A8" s="105"/>
      <c r="B8" s="46" t="s">
        <v>1316</v>
      </c>
      <c r="C8" s="35">
        <v>130</v>
      </c>
      <c r="D8" s="36">
        <v>8.1</v>
      </c>
      <c r="E8" s="36">
        <v>8.7</v>
      </c>
      <c r="F8" s="36">
        <v>19.7</v>
      </c>
      <c r="G8" s="37">
        <v>189</v>
      </c>
      <c r="H8" s="36">
        <v>90.7</v>
      </c>
      <c r="I8" s="36">
        <v>1</v>
      </c>
      <c r="J8" s="36">
        <v>21.6</v>
      </c>
      <c r="K8" s="36">
        <v>0.1</v>
      </c>
      <c r="L8" s="17" t="s">
        <v>1317</v>
      </c>
    </row>
    <row r="9" spans="1:12" ht="15.75">
      <c r="A9" s="105"/>
      <c r="B9" s="46" t="s">
        <v>1316</v>
      </c>
      <c r="C9" s="35">
        <v>200</v>
      </c>
      <c r="D9" s="36">
        <v>11.17</v>
      </c>
      <c r="E9" s="36">
        <v>10.28</v>
      </c>
      <c r="F9" s="36">
        <v>31.78</v>
      </c>
      <c r="G9" s="37">
        <v>264</v>
      </c>
      <c r="H9" s="36">
        <v>106</v>
      </c>
      <c r="I9" s="36">
        <v>1.5</v>
      </c>
      <c r="J9" s="36">
        <v>32.1</v>
      </c>
      <c r="K9" s="36">
        <v>0.14</v>
      </c>
      <c r="L9" s="17" t="s">
        <v>1317</v>
      </c>
    </row>
    <row r="10" spans="1:12" ht="15.75">
      <c r="A10" s="105" t="s">
        <v>1318</v>
      </c>
      <c r="B10" s="46" t="s">
        <v>1319</v>
      </c>
      <c r="C10" s="35">
        <v>155</v>
      </c>
      <c r="D10" s="36">
        <v>7.1</v>
      </c>
      <c r="E10" s="36">
        <v>7.01</v>
      </c>
      <c r="F10" s="36">
        <v>29.63</v>
      </c>
      <c r="G10" s="37">
        <v>210</v>
      </c>
      <c r="H10" s="36">
        <v>25.7</v>
      </c>
      <c r="I10" s="36">
        <v>1.3</v>
      </c>
      <c r="J10" s="36">
        <v>25</v>
      </c>
      <c r="K10" s="36">
        <v>0.03</v>
      </c>
      <c r="L10" s="17" t="s">
        <v>1320</v>
      </c>
    </row>
    <row r="11" spans="1:12" ht="15.75">
      <c r="A11" s="105"/>
      <c r="B11" s="46" t="s">
        <v>1319</v>
      </c>
      <c r="C11" s="35">
        <v>200</v>
      </c>
      <c r="D11" s="36">
        <v>9.56</v>
      </c>
      <c r="E11" s="36">
        <v>8.58</v>
      </c>
      <c r="F11" s="36">
        <v>39.24</v>
      </c>
      <c r="G11" s="37">
        <v>272</v>
      </c>
      <c r="H11" s="36">
        <v>37.3</v>
      </c>
      <c r="I11" s="36">
        <v>1.7</v>
      </c>
      <c r="J11" s="36">
        <v>33.4</v>
      </c>
      <c r="K11" s="36">
        <v>0.04</v>
      </c>
      <c r="L11" s="17" t="s">
        <v>1320</v>
      </c>
    </row>
    <row r="12" spans="1:12" ht="15.75">
      <c r="A12" s="105" t="s">
        <v>1321</v>
      </c>
      <c r="B12" s="46" t="s">
        <v>1322</v>
      </c>
      <c r="C12" s="35">
        <v>155</v>
      </c>
      <c r="D12" s="36">
        <v>7.73</v>
      </c>
      <c r="E12" s="36">
        <v>6.91</v>
      </c>
      <c r="F12" s="36">
        <v>23.03</v>
      </c>
      <c r="G12" s="37">
        <v>185</v>
      </c>
      <c r="H12" s="36">
        <v>27.1</v>
      </c>
      <c r="I12" s="36">
        <v>1.4</v>
      </c>
      <c r="J12" s="36">
        <v>23.1</v>
      </c>
      <c r="K12" s="36">
        <v>0.33</v>
      </c>
      <c r="L12" s="17" t="s">
        <v>1323</v>
      </c>
    </row>
    <row r="13" spans="1:12" ht="15.75">
      <c r="A13" s="105"/>
      <c r="B13" s="46" t="s">
        <v>1322</v>
      </c>
      <c r="C13" s="35">
        <v>205</v>
      </c>
      <c r="D13" s="36">
        <v>10</v>
      </c>
      <c r="E13" s="36">
        <v>9.5</v>
      </c>
      <c r="F13" s="36">
        <v>31</v>
      </c>
      <c r="G13" s="37">
        <v>250</v>
      </c>
      <c r="H13" s="36">
        <v>35.1</v>
      </c>
      <c r="I13" s="36">
        <v>1.8</v>
      </c>
      <c r="J13" s="36">
        <v>30.7</v>
      </c>
      <c r="K13" s="36">
        <v>0.43</v>
      </c>
      <c r="L13" s="17" t="s">
        <v>1323</v>
      </c>
    </row>
    <row r="14" spans="1:12" ht="15.75">
      <c r="A14" s="105" t="s">
        <v>1324</v>
      </c>
      <c r="B14" s="46" t="s">
        <v>1325</v>
      </c>
      <c r="C14" s="35">
        <v>155</v>
      </c>
      <c r="D14" s="36">
        <v>6.38</v>
      </c>
      <c r="E14" s="36">
        <v>7.96</v>
      </c>
      <c r="F14" s="36">
        <v>35.97</v>
      </c>
      <c r="G14" s="37">
        <v>241</v>
      </c>
      <c r="H14" s="36">
        <v>13.6</v>
      </c>
      <c r="I14" s="36">
        <v>1.4</v>
      </c>
      <c r="J14" s="36">
        <v>22.8</v>
      </c>
      <c r="K14" s="36">
        <v>0</v>
      </c>
      <c r="L14" s="17" t="s">
        <v>1326</v>
      </c>
    </row>
    <row r="15" spans="1:12" ht="15.75">
      <c r="A15" s="105"/>
      <c r="B15" s="46" t="s">
        <v>1325</v>
      </c>
      <c r="C15" s="35">
        <v>205</v>
      </c>
      <c r="D15" s="36">
        <v>8.5</v>
      </c>
      <c r="E15" s="36">
        <v>9.43</v>
      </c>
      <c r="F15" s="36">
        <v>47.94</v>
      </c>
      <c r="G15" s="37">
        <v>311</v>
      </c>
      <c r="H15" s="36">
        <v>17.9</v>
      </c>
      <c r="I15" s="36">
        <v>1.8</v>
      </c>
      <c r="J15" s="36">
        <v>30.4</v>
      </c>
      <c r="K15" s="36">
        <v>0</v>
      </c>
      <c r="L15" s="17" t="s">
        <v>1326</v>
      </c>
    </row>
    <row r="16" spans="1:12" ht="15.75">
      <c r="A16" s="105" t="s">
        <v>1327</v>
      </c>
      <c r="B16" s="46" t="s">
        <v>1328</v>
      </c>
      <c r="C16" s="35">
        <v>155</v>
      </c>
      <c r="D16" s="36">
        <v>3.94</v>
      </c>
      <c r="E16" s="36">
        <v>5.8</v>
      </c>
      <c r="F16" s="36">
        <v>30.26</v>
      </c>
      <c r="G16" s="37">
        <v>189</v>
      </c>
      <c r="H16" s="36">
        <v>11.1</v>
      </c>
      <c r="I16" s="36">
        <v>2.4</v>
      </c>
      <c r="J16" s="36">
        <v>20.7</v>
      </c>
      <c r="K16" s="36">
        <v>8</v>
      </c>
      <c r="L16" s="17" t="s">
        <v>1329</v>
      </c>
    </row>
    <row r="17" spans="1:12" ht="15.75">
      <c r="A17" s="105"/>
      <c r="B17" s="46" t="s">
        <v>1328</v>
      </c>
      <c r="C17" s="35">
        <v>205</v>
      </c>
      <c r="D17" s="36">
        <v>5.22</v>
      </c>
      <c r="E17" s="36">
        <v>6.78</v>
      </c>
      <c r="F17" s="36">
        <v>40.14</v>
      </c>
      <c r="G17" s="37">
        <v>242</v>
      </c>
      <c r="H17" s="36">
        <v>14.5</v>
      </c>
      <c r="I17" s="36">
        <v>3.2</v>
      </c>
      <c r="J17" s="36">
        <v>27.4</v>
      </c>
      <c r="K17" s="36">
        <v>10.6</v>
      </c>
      <c r="L17" s="17" t="s">
        <v>1329</v>
      </c>
    </row>
    <row r="18" spans="1:12" ht="15.75">
      <c r="A18" s="105"/>
      <c r="B18" s="46" t="s">
        <v>1330</v>
      </c>
      <c r="C18" s="35">
        <v>155</v>
      </c>
      <c r="D18" s="36">
        <v>10.5</v>
      </c>
      <c r="E18" s="36">
        <v>10.4</v>
      </c>
      <c r="F18" s="36">
        <v>28</v>
      </c>
      <c r="G18" s="37">
        <v>247</v>
      </c>
      <c r="H18" s="36">
        <v>105</v>
      </c>
      <c r="I18" s="36">
        <v>1.1</v>
      </c>
      <c r="J18" s="36">
        <v>26.7</v>
      </c>
      <c r="K18" s="36">
        <v>0.3</v>
      </c>
      <c r="L18" s="17" t="s">
        <v>1331</v>
      </c>
    </row>
    <row r="19" spans="1:12" ht="15.75">
      <c r="A19" s="105"/>
      <c r="B19" s="46" t="s">
        <v>1330</v>
      </c>
      <c r="C19" s="35">
        <v>205</v>
      </c>
      <c r="D19" s="36">
        <v>14</v>
      </c>
      <c r="E19" s="36">
        <v>12.9</v>
      </c>
      <c r="F19" s="36">
        <v>37.2</v>
      </c>
      <c r="G19" s="37">
        <v>321</v>
      </c>
      <c r="H19" s="36">
        <v>139.2</v>
      </c>
      <c r="I19" s="36">
        <v>1.5</v>
      </c>
      <c r="J19" s="36">
        <v>35.5</v>
      </c>
      <c r="K19" s="36">
        <v>0.4</v>
      </c>
      <c r="L19" s="17" t="s">
        <v>1331</v>
      </c>
    </row>
    <row r="20" spans="1:12" ht="15.75">
      <c r="A20" s="105" t="s">
        <v>1332</v>
      </c>
      <c r="B20" s="46" t="s">
        <v>1333</v>
      </c>
      <c r="C20" s="35">
        <v>155</v>
      </c>
      <c r="D20" s="36">
        <v>13.31</v>
      </c>
      <c r="E20" s="36">
        <v>11.66</v>
      </c>
      <c r="F20" s="36">
        <v>31.2</v>
      </c>
      <c r="G20" s="37">
        <v>283</v>
      </c>
      <c r="H20" s="36">
        <v>99.9</v>
      </c>
      <c r="I20" s="36">
        <v>1.3</v>
      </c>
      <c r="J20" s="36">
        <v>28.3</v>
      </c>
      <c r="K20" s="36">
        <v>0.13</v>
      </c>
      <c r="L20" s="17" t="s">
        <v>1334</v>
      </c>
    </row>
    <row r="21" spans="1:12" ht="15.75">
      <c r="A21" s="105"/>
      <c r="B21" s="46" t="s">
        <v>1333</v>
      </c>
      <c r="C21" s="35">
        <v>205</v>
      </c>
      <c r="D21" s="36">
        <v>17.86</v>
      </c>
      <c r="E21" s="36">
        <v>14.77</v>
      </c>
      <c r="F21" s="36">
        <v>42.13</v>
      </c>
      <c r="G21" s="37">
        <v>373</v>
      </c>
      <c r="H21" s="36">
        <v>133.6</v>
      </c>
      <c r="I21" s="36">
        <v>1.7</v>
      </c>
      <c r="J21" s="36">
        <v>38</v>
      </c>
      <c r="K21" s="36">
        <v>0.17</v>
      </c>
      <c r="L21" s="17" t="s">
        <v>1334</v>
      </c>
    </row>
    <row r="22" spans="2:12" ht="15.75">
      <c r="B22" s="46" t="s">
        <v>1335</v>
      </c>
      <c r="C22" s="35">
        <v>200</v>
      </c>
      <c r="D22" s="189">
        <v>8.1</v>
      </c>
      <c r="E22" s="189">
        <v>6</v>
      </c>
      <c r="F22" s="189">
        <v>47.5</v>
      </c>
      <c r="G22" s="35">
        <v>277</v>
      </c>
      <c r="H22" s="189">
        <v>31.5</v>
      </c>
      <c r="I22" s="189">
        <v>1.5</v>
      </c>
      <c r="J22" s="189">
        <v>29.2</v>
      </c>
      <c r="K22" s="189">
        <v>5.6</v>
      </c>
      <c r="L22" s="28" t="s">
        <v>1336</v>
      </c>
    </row>
    <row r="23" spans="2:12" ht="15.75">
      <c r="B23" s="46" t="s">
        <v>1335</v>
      </c>
      <c r="C23" s="35">
        <v>150</v>
      </c>
      <c r="D23" s="189">
        <v>6.1</v>
      </c>
      <c r="E23" s="189">
        <v>4.5</v>
      </c>
      <c r="F23" s="189">
        <v>35.6</v>
      </c>
      <c r="G23" s="35">
        <v>208</v>
      </c>
      <c r="H23" s="189">
        <v>23.6</v>
      </c>
      <c r="I23" s="189">
        <v>1.1</v>
      </c>
      <c r="J23" s="189">
        <v>21.9</v>
      </c>
      <c r="K23" s="189">
        <v>4.2</v>
      </c>
      <c r="L23" s="28" t="s">
        <v>1336</v>
      </c>
    </row>
  </sheetData>
  <sheetProtection selectLockedCells="1" selectUnlockedCells="1"/>
  <mergeCells count="6"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1"/>
  <sheetViews>
    <sheetView zoomScale="95" zoomScaleNormal="95" zoomScalePageLayoutView="0" workbookViewId="0" topLeftCell="B100">
      <selection activeCell="B79" sqref="B79:L79"/>
    </sheetView>
  </sheetViews>
  <sheetFormatPr defaultColWidth="10.25390625" defaultRowHeight="12.75"/>
  <cols>
    <col min="1" max="1" width="0" style="94" hidden="1" customWidth="1"/>
    <col min="2" max="2" width="53.75390625" style="185" customWidth="1"/>
    <col min="3" max="3" width="10.25390625" style="186" customWidth="1"/>
    <col min="4" max="11" width="10.25390625" style="128" customWidth="1"/>
    <col min="12" max="12" width="17.625" style="128" customWidth="1"/>
    <col min="13" max="13" width="27.00390625" style="94" customWidth="1"/>
    <col min="14" max="16384" width="10.25390625" style="94" customWidth="1"/>
  </cols>
  <sheetData>
    <row r="1" spans="2:13" ht="15.75" customHeight="1">
      <c r="B1" s="855" t="s">
        <v>1</v>
      </c>
      <c r="C1" s="855" t="s">
        <v>193</v>
      </c>
      <c r="D1" s="855" t="s">
        <v>194</v>
      </c>
      <c r="E1" s="855"/>
      <c r="F1" s="855"/>
      <c r="G1" s="855"/>
      <c r="H1" s="851" t="s">
        <v>195</v>
      </c>
      <c r="I1" s="851"/>
      <c r="J1" s="851"/>
      <c r="K1" s="848" t="s">
        <v>196</v>
      </c>
      <c r="L1" s="848" t="s">
        <v>7</v>
      </c>
      <c r="M1" s="848" t="s">
        <v>197</v>
      </c>
    </row>
    <row r="2" spans="2:13" ht="47.25">
      <c r="B2" s="855"/>
      <c r="C2" s="855"/>
      <c r="D2" s="82" t="s">
        <v>198</v>
      </c>
      <c r="E2" s="82" t="s">
        <v>199</v>
      </c>
      <c r="F2" s="82" t="s">
        <v>200</v>
      </c>
      <c r="G2" s="82" t="s">
        <v>201</v>
      </c>
      <c r="H2" s="47" t="s">
        <v>11</v>
      </c>
      <c r="I2" s="47" t="s">
        <v>12</v>
      </c>
      <c r="J2" s="47" t="s">
        <v>13</v>
      </c>
      <c r="K2" s="848"/>
      <c r="L2" s="848"/>
      <c r="M2" s="848"/>
    </row>
    <row r="3" spans="1:13" ht="15.75">
      <c r="A3" s="105" t="s">
        <v>1337</v>
      </c>
      <c r="B3" s="11" t="s">
        <v>1338</v>
      </c>
      <c r="C3" s="35">
        <v>60</v>
      </c>
      <c r="D3" s="26">
        <v>16.81</v>
      </c>
      <c r="E3" s="26">
        <v>2.26</v>
      </c>
      <c r="F3" s="26">
        <v>0.3</v>
      </c>
      <c r="G3" s="37">
        <v>89</v>
      </c>
      <c r="H3" s="26">
        <v>7.7</v>
      </c>
      <c r="I3" s="26">
        <v>17.8</v>
      </c>
      <c r="J3" s="26">
        <v>1.4</v>
      </c>
      <c r="K3" s="26">
        <v>0.3</v>
      </c>
      <c r="L3" s="28" t="s">
        <v>1339</v>
      </c>
      <c r="M3" s="46"/>
    </row>
    <row r="4" spans="1:13" ht="15.75">
      <c r="A4" s="105"/>
      <c r="B4" s="11" t="s">
        <v>1338</v>
      </c>
      <c r="C4" s="35">
        <v>80</v>
      </c>
      <c r="D4" s="26">
        <v>22.77</v>
      </c>
      <c r="E4" s="26">
        <v>3.06</v>
      </c>
      <c r="F4" s="26">
        <v>0.45</v>
      </c>
      <c r="G4" s="37">
        <v>120</v>
      </c>
      <c r="H4" s="26">
        <v>10.5</v>
      </c>
      <c r="I4" s="26">
        <v>24.2</v>
      </c>
      <c r="J4" s="26">
        <v>1.9</v>
      </c>
      <c r="K4" s="26">
        <v>0.45</v>
      </c>
      <c r="L4" s="28" t="s">
        <v>1339</v>
      </c>
      <c r="M4" s="46"/>
    </row>
    <row r="5" spans="1:13" ht="15.75">
      <c r="A5" s="105" t="s">
        <v>1340</v>
      </c>
      <c r="B5" s="11" t="s">
        <v>1341</v>
      </c>
      <c r="C5" s="35">
        <v>170</v>
      </c>
      <c r="D5" s="26">
        <v>16.2</v>
      </c>
      <c r="E5" s="26">
        <v>13.28</v>
      </c>
      <c r="F5" s="26">
        <v>11.03</v>
      </c>
      <c r="G5" s="37">
        <v>228</v>
      </c>
      <c r="H5" s="26">
        <v>31.8</v>
      </c>
      <c r="I5" s="26">
        <v>35.7</v>
      </c>
      <c r="J5" s="26">
        <v>1.5</v>
      </c>
      <c r="K5" s="26">
        <v>3.71</v>
      </c>
      <c r="L5" s="28" t="s">
        <v>1342</v>
      </c>
      <c r="M5" s="46"/>
    </row>
    <row r="6" spans="1:13" ht="15.75">
      <c r="A6" s="105"/>
      <c r="B6" s="11" t="s">
        <v>1341</v>
      </c>
      <c r="C6" s="35">
        <v>220</v>
      </c>
      <c r="D6" s="26">
        <v>21.71</v>
      </c>
      <c r="E6" s="26">
        <v>16.55</v>
      </c>
      <c r="F6" s="26">
        <v>15.02</v>
      </c>
      <c r="G6" s="37">
        <v>296</v>
      </c>
      <c r="H6" s="26">
        <v>42.3</v>
      </c>
      <c r="I6" s="26">
        <v>48.7</v>
      </c>
      <c r="J6" s="26">
        <v>2.1</v>
      </c>
      <c r="K6" s="26">
        <v>5.2</v>
      </c>
      <c r="L6" s="28" t="s">
        <v>1342</v>
      </c>
      <c r="M6" s="46"/>
    </row>
    <row r="7" spans="1:13" ht="15.75">
      <c r="A7" s="105" t="s">
        <v>1343</v>
      </c>
      <c r="B7" s="11" t="s">
        <v>1344</v>
      </c>
      <c r="C7" s="35">
        <v>100</v>
      </c>
      <c r="D7" s="26">
        <v>11</v>
      </c>
      <c r="E7" s="26">
        <v>24</v>
      </c>
      <c r="F7" s="26">
        <v>0.4</v>
      </c>
      <c r="G7" s="37">
        <v>260</v>
      </c>
      <c r="H7" s="26">
        <v>35</v>
      </c>
      <c r="I7" s="26">
        <v>20</v>
      </c>
      <c r="J7" s="26">
        <v>1.8</v>
      </c>
      <c r="K7" s="26">
        <f>SUM(K9*2)</f>
        <v>0</v>
      </c>
      <c r="L7" s="28" t="s">
        <v>1345</v>
      </c>
      <c r="M7" s="46"/>
    </row>
    <row r="8" spans="1:13" ht="15.75">
      <c r="A8" s="105"/>
      <c r="B8" s="11" t="s">
        <v>1344</v>
      </c>
      <c r="C8" s="35">
        <f>SUM(C7/10*8)</f>
        <v>80</v>
      </c>
      <c r="D8" s="26">
        <v>8.8</v>
      </c>
      <c r="E8" s="26">
        <v>19.2</v>
      </c>
      <c r="F8" s="26">
        <v>0.3</v>
      </c>
      <c r="G8" s="37">
        <v>208</v>
      </c>
      <c r="H8" s="26">
        <v>28</v>
      </c>
      <c r="I8" s="26">
        <v>16</v>
      </c>
      <c r="J8" s="26">
        <v>1.4</v>
      </c>
      <c r="K8" s="26">
        <f>SUM(K7/10*8)</f>
        <v>0</v>
      </c>
      <c r="L8" s="28" t="s">
        <v>1345</v>
      </c>
      <c r="M8" s="46"/>
    </row>
    <row r="9" spans="1:13" ht="15.75">
      <c r="A9" s="105"/>
      <c r="B9" s="11" t="s">
        <v>1344</v>
      </c>
      <c r="C9" s="35">
        <f>SUM(C7/10*5)</f>
        <v>50</v>
      </c>
      <c r="D9" s="26">
        <v>5.5</v>
      </c>
      <c r="E9" s="26">
        <v>12</v>
      </c>
      <c r="F9" s="26">
        <v>0.2</v>
      </c>
      <c r="G9" s="37">
        <v>130</v>
      </c>
      <c r="H9" s="26">
        <v>17.5</v>
      </c>
      <c r="I9" s="26">
        <v>10</v>
      </c>
      <c r="J9" s="26">
        <v>0.9</v>
      </c>
      <c r="K9" s="26">
        <v>0</v>
      </c>
      <c r="L9" s="28" t="s">
        <v>1345</v>
      </c>
      <c r="M9" s="46"/>
    </row>
    <row r="10" spans="1:13" ht="15.75">
      <c r="A10" s="105" t="s">
        <v>1346</v>
      </c>
      <c r="B10" s="11" t="s">
        <v>1347</v>
      </c>
      <c r="C10" s="35">
        <v>100</v>
      </c>
      <c r="D10" s="26">
        <v>11.4</v>
      </c>
      <c r="E10" s="26">
        <v>18.2</v>
      </c>
      <c r="F10" s="26">
        <v>1.4</v>
      </c>
      <c r="G10" s="37">
        <v>214</v>
      </c>
      <c r="H10" s="26">
        <v>26</v>
      </c>
      <c r="I10" s="26">
        <v>16</v>
      </c>
      <c r="J10" s="26">
        <v>1.8</v>
      </c>
      <c r="K10" s="26">
        <f>SUM(K12*2)</f>
        <v>0</v>
      </c>
      <c r="L10" s="28" t="s">
        <v>1345</v>
      </c>
      <c r="M10" s="46"/>
    </row>
    <row r="11" spans="1:13" ht="15.75">
      <c r="A11" s="105" t="s">
        <v>1346</v>
      </c>
      <c r="B11" s="11" t="s">
        <v>1347</v>
      </c>
      <c r="C11" s="35">
        <f>SUM(C10/10*8)</f>
        <v>80</v>
      </c>
      <c r="D11" s="26">
        <v>9.1</v>
      </c>
      <c r="E11" s="26">
        <v>14.6</v>
      </c>
      <c r="F11" s="26">
        <v>1.1</v>
      </c>
      <c r="G11" s="37">
        <v>171.2</v>
      </c>
      <c r="H11" s="26">
        <v>20.8</v>
      </c>
      <c r="I11" s="26">
        <v>12.8</v>
      </c>
      <c r="J11" s="26">
        <v>1.4</v>
      </c>
      <c r="K11" s="26">
        <f>SUM(K10/10*8)</f>
        <v>0</v>
      </c>
      <c r="L11" s="28" t="s">
        <v>1345</v>
      </c>
      <c r="M11" s="46"/>
    </row>
    <row r="12" spans="1:13" ht="15.75">
      <c r="A12" s="105" t="s">
        <v>1348</v>
      </c>
      <c r="B12" s="11" t="s">
        <v>1347</v>
      </c>
      <c r="C12" s="35">
        <f>SUM(C10/10*5)</f>
        <v>50</v>
      </c>
      <c r="D12" s="26">
        <v>5.7</v>
      </c>
      <c r="E12" s="26">
        <v>9.1</v>
      </c>
      <c r="F12" s="26">
        <v>0.7</v>
      </c>
      <c r="G12" s="37">
        <v>107</v>
      </c>
      <c r="H12" s="26">
        <v>13</v>
      </c>
      <c r="I12" s="26">
        <v>8</v>
      </c>
      <c r="J12" s="26">
        <v>0.9</v>
      </c>
      <c r="K12" s="26">
        <v>0</v>
      </c>
      <c r="L12" s="28" t="s">
        <v>1345</v>
      </c>
      <c r="M12" s="46"/>
    </row>
    <row r="13" spans="1:13" ht="15.75">
      <c r="A13" s="105"/>
      <c r="B13" s="11" t="s">
        <v>1349</v>
      </c>
      <c r="C13" s="35">
        <v>160</v>
      </c>
      <c r="D13" s="26">
        <v>19.6</v>
      </c>
      <c r="E13" s="26">
        <v>5</v>
      </c>
      <c r="F13" s="26">
        <v>17.4</v>
      </c>
      <c r="G13" s="27">
        <v>193</v>
      </c>
      <c r="H13" s="26">
        <v>22.6</v>
      </c>
      <c r="I13" s="26">
        <v>47.2</v>
      </c>
      <c r="J13" s="26">
        <v>2.9</v>
      </c>
      <c r="K13" s="26">
        <v>6.9</v>
      </c>
      <c r="L13" s="28" t="s">
        <v>1350</v>
      </c>
      <c r="M13" s="46"/>
    </row>
    <row r="14" spans="1:13" ht="15.75">
      <c r="A14" s="105"/>
      <c r="B14" s="11" t="s">
        <v>1349</v>
      </c>
      <c r="C14" s="35">
        <v>170</v>
      </c>
      <c r="D14" s="26">
        <v>20.8</v>
      </c>
      <c r="E14" s="26">
        <v>5.3</v>
      </c>
      <c r="F14" s="26">
        <v>18.5</v>
      </c>
      <c r="G14" s="37">
        <v>205</v>
      </c>
      <c r="H14" s="26">
        <v>24</v>
      </c>
      <c r="I14" s="26">
        <v>50.2</v>
      </c>
      <c r="J14" s="26">
        <v>3.1</v>
      </c>
      <c r="K14" s="26">
        <v>7.3</v>
      </c>
      <c r="L14" s="28" t="s">
        <v>1350</v>
      </c>
      <c r="M14" s="46"/>
    </row>
    <row r="15" spans="1:13" ht="15.75">
      <c r="A15" s="105"/>
      <c r="B15" s="11" t="s">
        <v>1349</v>
      </c>
      <c r="C15" s="35">
        <v>200</v>
      </c>
      <c r="D15" s="26">
        <v>25</v>
      </c>
      <c r="E15" s="26">
        <v>6.8</v>
      </c>
      <c r="F15" s="26">
        <v>20</v>
      </c>
      <c r="G15" s="27">
        <v>241</v>
      </c>
      <c r="H15" s="26">
        <v>28.3</v>
      </c>
      <c r="I15" s="26">
        <v>59.7</v>
      </c>
      <c r="J15" s="26">
        <v>3.6</v>
      </c>
      <c r="K15" s="26">
        <v>8.2</v>
      </c>
      <c r="L15" s="28" t="s">
        <v>1350</v>
      </c>
      <c r="M15" s="46"/>
    </row>
    <row r="16" spans="1:13" ht="15.75">
      <c r="A16" s="105" t="s">
        <v>1351</v>
      </c>
      <c r="B16" s="11" t="s">
        <v>1349</v>
      </c>
      <c r="C16" s="35">
        <v>220</v>
      </c>
      <c r="D16" s="26">
        <v>27.5</v>
      </c>
      <c r="E16" s="26">
        <v>7.5</v>
      </c>
      <c r="F16" s="26">
        <v>22</v>
      </c>
      <c r="G16" s="37">
        <v>265</v>
      </c>
      <c r="H16" s="26">
        <v>31.1</v>
      </c>
      <c r="I16" s="26">
        <v>65.7</v>
      </c>
      <c r="J16" s="26">
        <v>4</v>
      </c>
      <c r="K16" s="26">
        <v>9</v>
      </c>
      <c r="L16" s="28" t="s">
        <v>1350</v>
      </c>
      <c r="M16" s="46"/>
    </row>
    <row r="17" spans="1:13" ht="15.75">
      <c r="A17" s="105"/>
      <c r="B17" s="11" t="s">
        <v>77</v>
      </c>
      <c r="C17" s="35">
        <v>90</v>
      </c>
      <c r="D17" s="26">
        <v>11.6</v>
      </c>
      <c r="E17" s="26">
        <v>9.3</v>
      </c>
      <c r="F17" s="26">
        <v>3</v>
      </c>
      <c r="G17" s="27">
        <v>142</v>
      </c>
      <c r="H17" s="26">
        <v>21.9</v>
      </c>
      <c r="I17" s="26">
        <v>20.4</v>
      </c>
      <c r="J17" s="26">
        <v>0.9</v>
      </c>
      <c r="K17" s="26">
        <v>0.5</v>
      </c>
      <c r="L17" s="28" t="s">
        <v>78</v>
      </c>
      <c r="M17" s="46"/>
    </row>
    <row r="18" spans="1:13" ht="15.75">
      <c r="A18" s="105"/>
      <c r="B18" s="11" t="s">
        <v>77</v>
      </c>
      <c r="C18" s="35">
        <v>100</v>
      </c>
      <c r="D18" s="26">
        <v>12.9</v>
      </c>
      <c r="E18" s="26">
        <v>10.3</v>
      </c>
      <c r="F18" s="26">
        <v>3.3</v>
      </c>
      <c r="G18" s="27">
        <v>158</v>
      </c>
      <c r="H18" s="26">
        <v>24.3</v>
      </c>
      <c r="I18" s="26">
        <v>22.7</v>
      </c>
      <c r="J18" s="26">
        <v>1</v>
      </c>
      <c r="K18" s="26">
        <v>0.5</v>
      </c>
      <c r="L18" s="28" t="s">
        <v>78</v>
      </c>
      <c r="M18" s="46"/>
    </row>
    <row r="19" spans="1:13" ht="15.75">
      <c r="A19" s="105"/>
      <c r="B19" s="11" t="s">
        <v>77</v>
      </c>
      <c r="C19" s="35">
        <v>120</v>
      </c>
      <c r="D19" s="26">
        <v>15.42</v>
      </c>
      <c r="E19" s="26">
        <v>12.41</v>
      </c>
      <c r="F19" s="26">
        <v>3.96</v>
      </c>
      <c r="G19" s="37">
        <v>189</v>
      </c>
      <c r="H19" s="26">
        <v>29.2</v>
      </c>
      <c r="I19" s="26">
        <v>27.2</v>
      </c>
      <c r="J19" s="26">
        <v>1.2</v>
      </c>
      <c r="K19" s="26">
        <v>0.6</v>
      </c>
      <c r="L19" s="28" t="s">
        <v>78</v>
      </c>
      <c r="M19" s="46"/>
    </row>
    <row r="20" spans="1:13" ht="15.75">
      <c r="A20" s="105" t="s">
        <v>1352</v>
      </c>
      <c r="B20" s="11" t="s">
        <v>77</v>
      </c>
      <c r="C20" s="35">
        <v>160</v>
      </c>
      <c r="D20" s="26">
        <v>20.63</v>
      </c>
      <c r="E20" s="26">
        <v>16.3</v>
      </c>
      <c r="F20" s="26">
        <v>5.24</v>
      </c>
      <c r="G20" s="37">
        <v>250</v>
      </c>
      <c r="H20" s="26">
        <v>37.2</v>
      </c>
      <c r="I20" s="26">
        <v>34.8</v>
      </c>
      <c r="J20" s="26">
        <v>1.6</v>
      </c>
      <c r="K20" s="26">
        <v>1.1</v>
      </c>
      <c r="L20" s="28" t="s">
        <v>78</v>
      </c>
      <c r="M20" s="46"/>
    </row>
    <row r="21" spans="1:13" ht="15.75">
      <c r="A21" s="105"/>
      <c r="B21" s="11" t="s">
        <v>77</v>
      </c>
      <c r="C21" s="35">
        <v>140</v>
      </c>
      <c r="D21" s="26">
        <v>18.1</v>
      </c>
      <c r="E21" s="26">
        <v>14.3</v>
      </c>
      <c r="F21" s="26">
        <v>4.6</v>
      </c>
      <c r="G21" s="27">
        <v>219</v>
      </c>
      <c r="H21" s="26">
        <v>32.6</v>
      </c>
      <c r="I21" s="26">
        <v>30.5</v>
      </c>
      <c r="J21" s="26">
        <v>1.4</v>
      </c>
      <c r="K21" s="26">
        <v>1</v>
      </c>
      <c r="L21" s="28" t="s">
        <v>78</v>
      </c>
      <c r="M21" s="46"/>
    </row>
    <row r="22" spans="1:13" ht="15.75">
      <c r="A22" s="105"/>
      <c r="B22" s="11" t="s">
        <v>1353</v>
      </c>
      <c r="C22" s="35">
        <v>120</v>
      </c>
      <c r="D22" s="26">
        <v>15.51</v>
      </c>
      <c r="E22" s="26">
        <v>12.43</v>
      </c>
      <c r="F22" s="26">
        <v>3.29</v>
      </c>
      <c r="G22" s="37">
        <v>187</v>
      </c>
      <c r="H22" s="26">
        <v>33.4</v>
      </c>
      <c r="I22" s="26">
        <v>20.5</v>
      </c>
      <c r="J22" s="26">
        <v>1</v>
      </c>
      <c r="K22" s="26">
        <v>0.01</v>
      </c>
      <c r="L22" s="28" t="s">
        <v>1354</v>
      </c>
      <c r="M22" s="46"/>
    </row>
    <row r="23" spans="1:13" ht="15.75">
      <c r="A23" s="105" t="s">
        <v>1355</v>
      </c>
      <c r="B23" s="11" t="s">
        <v>1353</v>
      </c>
      <c r="C23" s="35">
        <v>160</v>
      </c>
      <c r="D23" s="26">
        <v>20.68</v>
      </c>
      <c r="E23" s="26">
        <v>16.57</v>
      </c>
      <c r="F23" s="26">
        <v>4.38</v>
      </c>
      <c r="G23" s="37">
        <v>249</v>
      </c>
      <c r="H23" s="26">
        <v>44.5</v>
      </c>
      <c r="I23" s="26">
        <v>27.4</v>
      </c>
      <c r="J23" s="26">
        <v>1.3</v>
      </c>
      <c r="K23" s="26">
        <v>0.01</v>
      </c>
      <c r="L23" s="28" t="s">
        <v>1354</v>
      </c>
      <c r="M23" s="46"/>
    </row>
    <row r="24" spans="1:13" ht="15.75">
      <c r="A24" s="105"/>
      <c r="B24" s="11" t="s">
        <v>1356</v>
      </c>
      <c r="C24" s="35">
        <v>60</v>
      </c>
      <c r="D24" s="26">
        <v>11.6</v>
      </c>
      <c r="E24" s="26">
        <v>8.9</v>
      </c>
      <c r="F24" s="26">
        <v>13.1</v>
      </c>
      <c r="G24" s="37">
        <v>179</v>
      </c>
      <c r="H24" s="26">
        <v>17.5</v>
      </c>
      <c r="I24" s="26">
        <v>17.2</v>
      </c>
      <c r="J24" s="26">
        <v>0.8</v>
      </c>
      <c r="K24" s="26">
        <v>0</v>
      </c>
      <c r="L24" s="28" t="s">
        <v>1357</v>
      </c>
      <c r="M24" s="46"/>
    </row>
    <row r="25" spans="1:13" ht="15.75">
      <c r="A25" s="105" t="s">
        <v>1358</v>
      </c>
      <c r="B25" s="11" t="s">
        <v>1356</v>
      </c>
      <c r="C25" s="35">
        <v>80</v>
      </c>
      <c r="D25" s="26">
        <v>15.56</v>
      </c>
      <c r="E25" s="26">
        <v>11.39</v>
      </c>
      <c r="F25" s="26">
        <v>16.7</v>
      </c>
      <c r="G25" s="37">
        <v>232</v>
      </c>
      <c r="H25" s="26">
        <v>23.4</v>
      </c>
      <c r="I25" s="26">
        <v>22.7</v>
      </c>
      <c r="J25" s="26">
        <v>22.7</v>
      </c>
      <c r="K25" s="26">
        <v>1.1</v>
      </c>
      <c r="L25" s="28" t="s">
        <v>1357</v>
      </c>
      <c r="M25" s="73" t="s">
        <v>1359</v>
      </c>
    </row>
    <row r="26" spans="1:13" ht="15.75">
      <c r="A26" s="105"/>
      <c r="B26" s="11" t="s">
        <v>1360</v>
      </c>
      <c r="C26" s="35">
        <v>60</v>
      </c>
      <c r="D26" s="26">
        <v>8.6</v>
      </c>
      <c r="E26" s="26">
        <v>3.2</v>
      </c>
      <c r="F26" s="26">
        <v>1.44</v>
      </c>
      <c r="G26" s="37">
        <v>69</v>
      </c>
      <c r="H26" s="26">
        <v>10</v>
      </c>
      <c r="I26" s="26">
        <v>9.5</v>
      </c>
      <c r="J26" s="26">
        <v>1</v>
      </c>
      <c r="K26" s="26">
        <v>0</v>
      </c>
      <c r="L26" s="28" t="s">
        <v>1361</v>
      </c>
      <c r="M26" s="73" t="s">
        <v>1362</v>
      </c>
    </row>
    <row r="27" spans="1:13" ht="15.75">
      <c r="A27" s="123"/>
      <c r="B27" s="11" t="s">
        <v>1360</v>
      </c>
      <c r="C27" s="35">
        <v>80</v>
      </c>
      <c r="D27" s="26">
        <v>11.5</v>
      </c>
      <c r="E27" s="26">
        <v>4.4</v>
      </c>
      <c r="F27" s="26">
        <v>2.1</v>
      </c>
      <c r="G27" s="37">
        <v>94</v>
      </c>
      <c r="H27" s="26">
        <v>13.3</v>
      </c>
      <c r="I27" s="26">
        <v>12.7</v>
      </c>
      <c r="J27" s="26">
        <v>1.3</v>
      </c>
      <c r="K27" s="26">
        <v>0</v>
      </c>
      <c r="L27" s="28" t="s">
        <v>1361</v>
      </c>
      <c r="M27" s="73" t="s">
        <v>1359</v>
      </c>
    </row>
    <row r="28" spans="1:13" ht="15" customHeight="1">
      <c r="A28" s="123"/>
      <c r="B28" s="1" t="s">
        <v>1363</v>
      </c>
      <c r="C28" s="35">
        <v>60</v>
      </c>
      <c r="D28" s="26">
        <v>7.3</v>
      </c>
      <c r="E28" s="26">
        <v>8.2</v>
      </c>
      <c r="F28" s="26">
        <v>6.3</v>
      </c>
      <c r="G28" s="27">
        <v>128</v>
      </c>
      <c r="H28" s="26">
        <v>49.1</v>
      </c>
      <c r="I28" s="26">
        <v>15.2</v>
      </c>
      <c r="J28" s="26">
        <v>0.6</v>
      </c>
      <c r="K28" s="26">
        <v>0.2</v>
      </c>
      <c r="L28" s="28" t="s">
        <v>1364</v>
      </c>
      <c r="M28" s="259" t="s">
        <v>1362</v>
      </c>
    </row>
    <row r="29" spans="1:13" ht="15" customHeight="1">
      <c r="A29" s="123"/>
      <c r="B29" s="1" t="s">
        <v>1363</v>
      </c>
      <c r="C29" s="35">
        <v>60</v>
      </c>
      <c r="D29" s="26">
        <v>7.05</v>
      </c>
      <c r="E29" s="26">
        <v>7.91</v>
      </c>
      <c r="F29" s="26">
        <v>5.83</v>
      </c>
      <c r="G29" s="27">
        <v>123</v>
      </c>
      <c r="H29" s="26">
        <v>38</v>
      </c>
      <c r="I29" s="26">
        <v>13.9</v>
      </c>
      <c r="J29" s="26">
        <v>0.6</v>
      </c>
      <c r="K29" s="26">
        <v>0.07</v>
      </c>
      <c r="L29" s="28" t="s">
        <v>1364</v>
      </c>
      <c r="M29" s="259" t="s">
        <v>1359</v>
      </c>
    </row>
    <row r="30" spans="1:13" ht="15" customHeight="1">
      <c r="A30" s="123"/>
      <c r="B30" s="1" t="s">
        <v>1363</v>
      </c>
      <c r="C30" s="25">
        <v>80</v>
      </c>
      <c r="D30" s="26">
        <v>9.67</v>
      </c>
      <c r="E30" s="26">
        <v>10.62</v>
      </c>
      <c r="F30" s="26">
        <v>8.61</v>
      </c>
      <c r="G30" s="27">
        <v>169</v>
      </c>
      <c r="H30" s="26">
        <v>64.8</v>
      </c>
      <c r="I30" s="26">
        <v>20.3</v>
      </c>
      <c r="J30" s="26">
        <v>0.8</v>
      </c>
      <c r="K30" s="26">
        <v>0.2</v>
      </c>
      <c r="L30" s="28" t="s">
        <v>1364</v>
      </c>
      <c r="M30" s="259" t="s">
        <v>1362</v>
      </c>
    </row>
    <row r="31" spans="1:13" ht="15" customHeight="1">
      <c r="A31" s="123"/>
      <c r="B31" s="1" t="s">
        <v>1363</v>
      </c>
      <c r="C31" s="25">
        <v>80</v>
      </c>
      <c r="D31" s="26">
        <v>9.3</v>
      </c>
      <c r="E31" s="26">
        <v>10.3</v>
      </c>
      <c r="F31" s="26">
        <v>8</v>
      </c>
      <c r="G31" s="27">
        <v>162</v>
      </c>
      <c r="H31" s="26">
        <v>50.4</v>
      </c>
      <c r="I31" s="26">
        <v>18.5</v>
      </c>
      <c r="J31" s="26">
        <v>0.8</v>
      </c>
      <c r="K31" s="26">
        <v>0.1</v>
      </c>
      <c r="L31" s="28" t="s">
        <v>1364</v>
      </c>
      <c r="M31" s="259" t="s">
        <v>1359</v>
      </c>
    </row>
    <row r="32" spans="1:13" ht="15.75">
      <c r="A32" s="105" t="s">
        <v>1365</v>
      </c>
      <c r="B32" s="1" t="s">
        <v>1366</v>
      </c>
      <c r="C32" s="25">
        <v>60</v>
      </c>
      <c r="D32" s="26">
        <v>9.32</v>
      </c>
      <c r="E32" s="26">
        <v>7.07</v>
      </c>
      <c r="F32" s="26">
        <v>9.64</v>
      </c>
      <c r="G32" s="27">
        <v>139</v>
      </c>
      <c r="H32" s="26">
        <v>26.1</v>
      </c>
      <c r="I32" s="26">
        <v>19.3</v>
      </c>
      <c r="J32" s="26">
        <v>0.9</v>
      </c>
      <c r="K32" s="26">
        <v>0.09</v>
      </c>
      <c r="L32" s="28" t="s">
        <v>117</v>
      </c>
      <c r="M32" s="73" t="s">
        <v>1367</v>
      </c>
    </row>
    <row r="33" spans="1:13" ht="15.75">
      <c r="A33" s="105"/>
      <c r="B33" s="1" t="s">
        <v>116</v>
      </c>
      <c r="C33" s="25">
        <v>60</v>
      </c>
      <c r="D33" s="26">
        <v>6.65</v>
      </c>
      <c r="E33" s="26">
        <v>19.62</v>
      </c>
      <c r="F33" s="26">
        <v>9.64</v>
      </c>
      <c r="G33" s="27">
        <v>242</v>
      </c>
      <c r="H33" s="26">
        <v>25.7</v>
      </c>
      <c r="I33" s="26">
        <v>16.3</v>
      </c>
      <c r="J33" s="26">
        <v>1</v>
      </c>
      <c r="K33" s="26">
        <v>0.09</v>
      </c>
      <c r="L33" s="28" t="s">
        <v>117</v>
      </c>
      <c r="M33" s="73" t="s">
        <v>1368</v>
      </c>
    </row>
    <row r="34" spans="1:13" ht="15.75">
      <c r="A34" s="105"/>
      <c r="B34" s="1" t="s">
        <v>1366</v>
      </c>
      <c r="C34" s="25">
        <v>60</v>
      </c>
      <c r="D34" s="26">
        <v>8.93</v>
      </c>
      <c r="E34" s="26">
        <v>6.74</v>
      </c>
      <c r="F34" s="26">
        <v>8.97</v>
      </c>
      <c r="G34" s="27">
        <v>132</v>
      </c>
      <c r="H34" s="26">
        <v>10.6</v>
      </c>
      <c r="I34" s="26">
        <v>17.4</v>
      </c>
      <c r="J34" s="26">
        <v>0.9</v>
      </c>
      <c r="K34" s="26">
        <v>0</v>
      </c>
      <c r="L34" s="28" t="s">
        <v>117</v>
      </c>
      <c r="M34" s="73" t="s">
        <v>1369</v>
      </c>
    </row>
    <row r="35" spans="1:13" ht="15.75">
      <c r="A35" s="105"/>
      <c r="B35" s="1" t="s">
        <v>116</v>
      </c>
      <c r="C35" s="25">
        <v>60</v>
      </c>
      <c r="D35" s="26">
        <v>6.26</v>
      </c>
      <c r="E35" s="26">
        <v>19.3</v>
      </c>
      <c r="F35" s="26">
        <v>8.97</v>
      </c>
      <c r="G35" s="27">
        <v>235</v>
      </c>
      <c r="H35" s="26">
        <v>10.2</v>
      </c>
      <c r="I35" s="26">
        <v>14.4</v>
      </c>
      <c r="J35" s="26">
        <v>1</v>
      </c>
      <c r="K35" s="26">
        <v>0</v>
      </c>
      <c r="L35" s="28" t="s">
        <v>117</v>
      </c>
      <c r="M35" s="73" t="s">
        <v>1370</v>
      </c>
    </row>
    <row r="36" spans="1:13" ht="15.75">
      <c r="A36" s="105"/>
      <c r="B36" s="1" t="s">
        <v>1366</v>
      </c>
      <c r="C36" s="25">
        <v>80</v>
      </c>
      <c r="D36" s="26">
        <v>12.44</v>
      </c>
      <c r="E36" s="26">
        <v>9.24</v>
      </c>
      <c r="F36" s="26">
        <v>12.56</v>
      </c>
      <c r="G36" s="27">
        <v>183</v>
      </c>
      <c r="H36" s="26">
        <v>35</v>
      </c>
      <c r="I36" s="26">
        <v>25.7</v>
      </c>
      <c r="J36" s="26">
        <v>1.2</v>
      </c>
      <c r="K36" s="26">
        <v>0.1</v>
      </c>
      <c r="L36" s="28" t="s">
        <v>117</v>
      </c>
      <c r="M36" s="73" t="s">
        <v>1367</v>
      </c>
    </row>
    <row r="37" spans="1:13" ht="15.75">
      <c r="A37" s="105"/>
      <c r="B37" s="1" t="s">
        <v>116</v>
      </c>
      <c r="C37" s="25">
        <v>80</v>
      </c>
      <c r="D37" s="26">
        <v>8.85</v>
      </c>
      <c r="E37" s="26">
        <v>26.07</v>
      </c>
      <c r="F37" s="26">
        <v>12.56</v>
      </c>
      <c r="G37" s="27">
        <v>320</v>
      </c>
      <c r="H37" s="26">
        <v>34.5</v>
      </c>
      <c r="I37" s="26">
        <v>21.7</v>
      </c>
      <c r="J37" s="26">
        <v>1.3</v>
      </c>
      <c r="K37" s="26">
        <v>0.1</v>
      </c>
      <c r="L37" s="28" t="s">
        <v>117</v>
      </c>
      <c r="M37" s="73" t="s">
        <v>1368</v>
      </c>
    </row>
    <row r="38" spans="1:13" ht="15.75">
      <c r="A38" s="105"/>
      <c r="B38" s="1" t="s">
        <v>1366</v>
      </c>
      <c r="C38" s="25">
        <v>80</v>
      </c>
      <c r="D38" s="26">
        <v>11.92</v>
      </c>
      <c r="E38" s="26">
        <v>8.8</v>
      </c>
      <c r="F38" s="26">
        <v>11.64</v>
      </c>
      <c r="G38" s="27">
        <v>173</v>
      </c>
      <c r="H38" s="26">
        <v>14</v>
      </c>
      <c r="I38" s="26">
        <v>23.1</v>
      </c>
      <c r="J38" s="26">
        <v>1.2</v>
      </c>
      <c r="K38" s="26">
        <v>0</v>
      </c>
      <c r="L38" s="28" t="s">
        <v>117</v>
      </c>
      <c r="M38" s="73" t="s">
        <v>1369</v>
      </c>
    </row>
    <row r="39" spans="1:13" ht="15.75">
      <c r="A39" s="105"/>
      <c r="B39" s="1" t="s">
        <v>116</v>
      </c>
      <c r="C39" s="25">
        <v>80</v>
      </c>
      <c r="D39" s="26">
        <v>8.33</v>
      </c>
      <c r="E39" s="26">
        <v>25.63</v>
      </c>
      <c r="F39" s="26">
        <v>11.64</v>
      </c>
      <c r="G39" s="27">
        <v>311</v>
      </c>
      <c r="H39" s="26">
        <v>13.4</v>
      </c>
      <c r="I39" s="26">
        <v>19.1</v>
      </c>
      <c r="J39" s="26">
        <v>1.3</v>
      </c>
      <c r="K39" s="26">
        <v>0</v>
      </c>
      <c r="L39" s="28" t="s">
        <v>117</v>
      </c>
      <c r="M39" s="73" t="s">
        <v>1371</v>
      </c>
    </row>
    <row r="40" spans="1:13" ht="15.75">
      <c r="A40" s="105"/>
      <c r="B40" s="11" t="s">
        <v>1372</v>
      </c>
      <c r="C40" s="35">
        <v>60</v>
      </c>
      <c r="D40" s="26">
        <v>8.17</v>
      </c>
      <c r="E40" s="26">
        <v>6.82</v>
      </c>
      <c r="F40" s="26">
        <v>6.2</v>
      </c>
      <c r="G40" s="37">
        <v>119</v>
      </c>
      <c r="H40" s="26">
        <v>10.3</v>
      </c>
      <c r="I40" s="26">
        <v>16</v>
      </c>
      <c r="J40" s="26">
        <v>1.2</v>
      </c>
      <c r="K40" s="26">
        <v>0</v>
      </c>
      <c r="L40" s="28" t="s">
        <v>1373</v>
      </c>
      <c r="M40" s="46"/>
    </row>
    <row r="41" spans="1:13" ht="15.75">
      <c r="A41" s="105"/>
      <c r="B41" s="11" t="s">
        <v>1372</v>
      </c>
      <c r="C41" s="35">
        <v>80</v>
      </c>
      <c r="D41" s="26">
        <v>10.95</v>
      </c>
      <c r="E41" s="26">
        <v>9.12</v>
      </c>
      <c r="F41" s="26">
        <v>8.26</v>
      </c>
      <c r="G41" s="37">
        <v>159</v>
      </c>
      <c r="H41" s="26">
        <v>13.8</v>
      </c>
      <c r="I41" s="26">
        <v>21.4</v>
      </c>
      <c r="J41" s="26">
        <v>1.6</v>
      </c>
      <c r="K41" s="26">
        <v>0</v>
      </c>
      <c r="L41" s="28" t="s">
        <v>1373</v>
      </c>
      <c r="M41" s="46"/>
    </row>
    <row r="42" spans="1:13" ht="15.75">
      <c r="A42" s="105"/>
      <c r="B42" s="11" t="s">
        <v>1374</v>
      </c>
      <c r="C42" s="25">
        <v>120</v>
      </c>
      <c r="D42" s="26">
        <v>7.67</v>
      </c>
      <c r="E42" s="26">
        <v>8.36</v>
      </c>
      <c r="F42" s="26">
        <v>13.05</v>
      </c>
      <c r="G42" s="27">
        <v>158</v>
      </c>
      <c r="H42" s="26">
        <v>50.2</v>
      </c>
      <c r="I42" s="26">
        <v>17.2</v>
      </c>
      <c r="J42" s="26">
        <v>2.4</v>
      </c>
      <c r="K42" s="26">
        <v>5.6</v>
      </c>
      <c r="L42" s="28" t="s">
        <v>1375</v>
      </c>
      <c r="M42" s="73" t="s">
        <v>1376</v>
      </c>
    </row>
    <row r="43" spans="1:13" ht="15.75">
      <c r="A43" s="105"/>
      <c r="B43" s="11" t="s">
        <v>1374</v>
      </c>
      <c r="C43" s="25">
        <v>160</v>
      </c>
      <c r="D43" s="26">
        <v>10.28</v>
      </c>
      <c r="E43" s="26">
        <v>11.84</v>
      </c>
      <c r="F43" s="26">
        <v>17.45</v>
      </c>
      <c r="G43" s="27">
        <v>217</v>
      </c>
      <c r="H43" s="26">
        <v>67.5</v>
      </c>
      <c r="I43" s="26">
        <v>23</v>
      </c>
      <c r="J43" s="26">
        <v>3.3</v>
      </c>
      <c r="K43" s="26">
        <v>7.5</v>
      </c>
      <c r="L43" s="28" t="s">
        <v>1375</v>
      </c>
      <c r="M43" s="73" t="s">
        <v>1376</v>
      </c>
    </row>
    <row r="44" spans="1:13" ht="15.75">
      <c r="A44" s="105" t="s">
        <v>1377</v>
      </c>
      <c r="B44" s="11" t="s">
        <v>1374</v>
      </c>
      <c r="C44" s="25">
        <v>120</v>
      </c>
      <c r="D44" s="26">
        <v>7.3</v>
      </c>
      <c r="E44" s="26">
        <v>8.23</v>
      </c>
      <c r="F44" s="26">
        <v>12.28</v>
      </c>
      <c r="G44" s="27">
        <v>152</v>
      </c>
      <c r="H44" s="26">
        <v>28</v>
      </c>
      <c r="I44" s="26">
        <v>14.8</v>
      </c>
      <c r="J44" s="26">
        <v>2.4</v>
      </c>
      <c r="K44" s="26">
        <v>5.51</v>
      </c>
      <c r="L44" s="28" t="s">
        <v>1375</v>
      </c>
      <c r="M44" s="73" t="s">
        <v>1378</v>
      </c>
    </row>
    <row r="45" spans="1:13" ht="15.75">
      <c r="A45" s="105"/>
      <c r="B45" s="11" t="s">
        <v>1374</v>
      </c>
      <c r="C45" s="25">
        <v>160</v>
      </c>
      <c r="D45" s="26">
        <v>9.78</v>
      </c>
      <c r="E45" s="26">
        <v>11.66</v>
      </c>
      <c r="F45" s="26">
        <v>16.41</v>
      </c>
      <c r="G45" s="27">
        <v>210</v>
      </c>
      <c r="H45" s="26">
        <v>37.9</v>
      </c>
      <c r="I45" s="26">
        <v>19.8</v>
      </c>
      <c r="J45" s="26">
        <v>3.3</v>
      </c>
      <c r="K45" s="26">
        <v>7.4</v>
      </c>
      <c r="L45" s="28" t="s">
        <v>1375</v>
      </c>
      <c r="M45" s="73" t="s">
        <v>1378</v>
      </c>
    </row>
    <row r="46" spans="1:13" ht="15.75">
      <c r="A46" s="123"/>
      <c r="B46" s="11" t="s">
        <v>1374</v>
      </c>
      <c r="C46" s="25">
        <v>120</v>
      </c>
      <c r="D46" s="26">
        <v>8.02</v>
      </c>
      <c r="E46" s="26">
        <v>8.51</v>
      </c>
      <c r="F46" s="26">
        <v>13.65</v>
      </c>
      <c r="G46" s="27">
        <v>163</v>
      </c>
      <c r="H46" s="26">
        <v>65.2</v>
      </c>
      <c r="I46" s="26">
        <v>18.7</v>
      </c>
      <c r="J46" s="26">
        <v>2.4</v>
      </c>
      <c r="K46" s="26">
        <v>5.65</v>
      </c>
      <c r="L46" s="28" t="s">
        <v>1375</v>
      </c>
      <c r="M46" s="73" t="s">
        <v>1379</v>
      </c>
    </row>
    <row r="47" spans="1:13" ht="15.75">
      <c r="A47" s="105" t="s">
        <v>1380</v>
      </c>
      <c r="B47" s="11" t="s">
        <v>1374</v>
      </c>
      <c r="C47" s="25">
        <v>160</v>
      </c>
      <c r="D47" s="26">
        <v>10.74</v>
      </c>
      <c r="E47" s="26">
        <v>12.04</v>
      </c>
      <c r="F47" s="26">
        <v>18.24</v>
      </c>
      <c r="G47" s="27">
        <v>224</v>
      </c>
      <c r="H47" s="26">
        <v>87.6</v>
      </c>
      <c r="I47" s="26">
        <v>25</v>
      </c>
      <c r="J47" s="26">
        <v>3.2</v>
      </c>
      <c r="K47" s="26">
        <v>7.55</v>
      </c>
      <c r="L47" s="28" t="s">
        <v>1375</v>
      </c>
      <c r="M47" s="73" t="s">
        <v>1379</v>
      </c>
    </row>
    <row r="48" spans="1:13" ht="15.75">
      <c r="A48" s="105"/>
      <c r="B48" s="11" t="s">
        <v>1381</v>
      </c>
      <c r="C48" s="25">
        <v>120</v>
      </c>
      <c r="D48" s="26">
        <v>8.87</v>
      </c>
      <c r="E48" s="26">
        <v>9.83</v>
      </c>
      <c r="F48" s="26">
        <v>11.71</v>
      </c>
      <c r="G48" s="27">
        <v>171</v>
      </c>
      <c r="H48" s="26">
        <v>43.9</v>
      </c>
      <c r="I48" s="26">
        <v>21.6</v>
      </c>
      <c r="J48" s="26">
        <v>1</v>
      </c>
      <c r="K48" s="26">
        <v>0.9</v>
      </c>
      <c r="L48" s="28" t="s">
        <v>150</v>
      </c>
      <c r="M48" s="73" t="s">
        <v>1362</v>
      </c>
    </row>
    <row r="49" spans="1:13" ht="15.75">
      <c r="A49" s="123"/>
      <c r="B49" s="11" t="s">
        <v>1381</v>
      </c>
      <c r="C49" s="25">
        <v>120</v>
      </c>
      <c r="D49" s="26">
        <v>8.54</v>
      </c>
      <c r="E49" s="26">
        <v>9.55</v>
      </c>
      <c r="F49" s="26">
        <v>11.18</v>
      </c>
      <c r="G49" s="27">
        <v>165</v>
      </c>
      <c r="H49" s="26">
        <v>30.5</v>
      </c>
      <c r="I49" s="26">
        <v>20</v>
      </c>
      <c r="J49" s="26">
        <v>1</v>
      </c>
      <c r="K49" s="26">
        <v>0.9</v>
      </c>
      <c r="L49" s="28" t="s">
        <v>150</v>
      </c>
      <c r="M49" s="73" t="s">
        <v>1359</v>
      </c>
    </row>
    <row r="50" spans="1:13" ht="15.75">
      <c r="A50" s="123"/>
      <c r="B50" s="11" t="s">
        <v>1381</v>
      </c>
      <c r="C50" s="25">
        <v>160</v>
      </c>
      <c r="D50" s="26">
        <v>11.78</v>
      </c>
      <c r="E50" s="26">
        <v>12.91</v>
      </c>
      <c r="F50" s="26">
        <v>14.9</v>
      </c>
      <c r="G50" s="27">
        <v>223</v>
      </c>
      <c r="H50" s="26">
        <v>57.8</v>
      </c>
      <c r="I50" s="26">
        <v>28.4</v>
      </c>
      <c r="J50" s="26">
        <v>1.3</v>
      </c>
      <c r="K50" s="26">
        <v>1.13</v>
      </c>
      <c r="L50" s="28" t="s">
        <v>150</v>
      </c>
      <c r="M50" s="73" t="s">
        <v>1362</v>
      </c>
    </row>
    <row r="51" spans="1:13" ht="15.75">
      <c r="A51" s="123"/>
      <c r="B51" s="11" t="s">
        <v>1381</v>
      </c>
      <c r="C51" s="25">
        <v>160</v>
      </c>
      <c r="D51" s="26">
        <v>11.33</v>
      </c>
      <c r="E51" s="26">
        <v>12.53</v>
      </c>
      <c r="F51" s="26">
        <v>14.19</v>
      </c>
      <c r="G51" s="27">
        <v>215</v>
      </c>
      <c r="H51" s="26">
        <v>40.1</v>
      </c>
      <c r="I51" s="26">
        <v>26.3</v>
      </c>
      <c r="J51" s="26">
        <v>1.3</v>
      </c>
      <c r="K51" s="26">
        <v>1.1</v>
      </c>
      <c r="L51" s="28" t="s">
        <v>150</v>
      </c>
      <c r="M51" s="73" t="s">
        <v>1359</v>
      </c>
    </row>
    <row r="52" spans="1:13" ht="15.75">
      <c r="A52" s="105" t="s">
        <v>1382</v>
      </c>
      <c r="B52" s="11" t="s">
        <v>1383</v>
      </c>
      <c r="C52" s="25">
        <v>120</v>
      </c>
      <c r="D52" s="26">
        <v>8.14</v>
      </c>
      <c r="E52" s="26">
        <v>9.04</v>
      </c>
      <c r="F52" s="26">
        <v>10.3</v>
      </c>
      <c r="G52" s="27">
        <v>155</v>
      </c>
      <c r="H52" s="26">
        <v>25.8</v>
      </c>
      <c r="I52" s="26">
        <v>18</v>
      </c>
      <c r="J52" s="26">
        <v>0.7</v>
      </c>
      <c r="K52" s="26">
        <v>0.5</v>
      </c>
      <c r="L52" s="28" t="s">
        <v>1384</v>
      </c>
      <c r="M52" s="73" t="s">
        <v>1378</v>
      </c>
    </row>
    <row r="53" spans="1:13" ht="15.75">
      <c r="A53" s="105"/>
      <c r="B53" s="11" t="s">
        <v>1383</v>
      </c>
      <c r="C53" s="25">
        <v>160</v>
      </c>
      <c r="D53" s="26">
        <v>10.91</v>
      </c>
      <c r="E53" s="26">
        <v>12.53</v>
      </c>
      <c r="F53" s="26">
        <v>13.79</v>
      </c>
      <c r="G53" s="27">
        <v>212</v>
      </c>
      <c r="H53" s="26">
        <v>34.7</v>
      </c>
      <c r="I53" s="26">
        <v>24.1</v>
      </c>
      <c r="J53" s="26">
        <v>1</v>
      </c>
      <c r="K53" s="26">
        <v>0.6</v>
      </c>
      <c r="L53" s="28" t="s">
        <v>1384</v>
      </c>
      <c r="M53" s="73" t="s">
        <v>1378</v>
      </c>
    </row>
    <row r="54" spans="1:13" ht="15.75">
      <c r="A54" s="123"/>
      <c r="B54" s="11" t="s">
        <v>1383</v>
      </c>
      <c r="C54" s="25">
        <v>160</v>
      </c>
      <c r="D54" s="26">
        <v>11.18</v>
      </c>
      <c r="E54" s="26">
        <v>12.53</v>
      </c>
      <c r="F54" s="26">
        <v>14.63</v>
      </c>
      <c r="G54" s="27">
        <v>216</v>
      </c>
      <c r="H54" s="26">
        <v>36.2</v>
      </c>
      <c r="I54" s="26">
        <v>27.5</v>
      </c>
      <c r="J54" s="26">
        <v>1.1</v>
      </c>
      <c r="K54" s="26">
        <v>1</v>
      </c>
      <c r="L54" s="28" t="s">
        <v>1384</v>
      </c>
      <c r="M54" s="73" t="s">
        <v>1385</v>
      </c>
    </row>
    <row r="55" spans="1:13" ht="15.75">
      <c r="A55" s="123"/>
      <c r="B55" s="11" t="s">
        <v>1386</v>
      </c>
      <c r="C55" s="25">
        <v>120</v>
      </c>
      <c r="D55" s="26">
        <v>9.78</v>
      </c>
      <c r="E55" s="26">
        <v>9.85</v>
      </c>
      <c r="F55" s="26">
        <v>8.96</v>
      </c>
      <c r="G55" s="27">
        <v>164</v>
      </c>
      <c r="H55" s="26">
        <v>41.2</v>
      </c>
      <c r="I55" s="26">
        <v>21.2</v>
      </c>
      <c r="J55" s="26">
        <v>0.9</v>
      </c>
      <c r="K55" s="26">
        <v>0.5</v>
      </c>
      <c r="L55" s="28" t="s">
        <v>1387</v>
      </c>
      <c r="M55" s="73" t="s">
        <v>1388</v>
      </c>
    </row>
    <row r="56" spans="1:13" ht="15.75">
      <c r="A56" s="105" t="s">
        <v>1389</v>
      </c>
      <c r="B56" s="11" t="s">
        <v>1386</v>
      </c>
      <c r="C56" s="25">
        <v>120</v>
      </c>
      <c r="D56" s="26">
        <v>9.45</v>
      </c>
      <c r="E56" s="26">
        <v>9.56</v>
      </c>
      <c r="F56" s="26">
        <v>8.43</v>
      </c>
      <c r="G56" s="27">
        <v>158</v>
      </c>
      <c r="H56" s="26">
        <v>27.9</v>
      </c>
      <c r="I56" s="26">
        <v>19.6</v>
      </c>
      <c r="J56" s="26">
        <v>0.9</v>
      </c>
      <c r="K56" s="26">
        <v>0.5</v>
      </c>
      <c r="L56" s="28" t="s">
        <v>1387</v>
      </c>
      <c r="M56" s="73" t="s">
        <v>1390</v>
      </c>
    </row>
    <row r="57" spans="1:13" ht="15.75">
      <c r="A57" s="105"/>
      <c r="B57" s="11" t="s">
        <v>1386</v>
      </c>
      <c r="C57" s="25">
        <v>160</v>
      </c>
      <c r="D57" s="26">
        <v>12.98</v>
      </c>
      <c r="E57" s="26">
        <v>13.1</v>
      </c>
      <c r="F57" s="26">
        <v>11.92</v>
      </c>
      <c r="G57" s="27">
        <v>218</v>
      </c>
      <c r="H57" s="26">
        <v>54.9</v>
      </c>
      <c r="I57" s="26">
        <v>28.1</v>
      </c>
      <c r="J57" s="26">
        <v>1.2</v>
      </c>
      <c r="K57" s="26">
        <v>0.69</v>
      </c>
      <c r="L57" s="28" t="s">
        <v>1387</v>
      </c>
      <c r="M57" s="73" t="s">
        <v>1388</v>
      </c>
    </row>
    <row r="58" spans="1:13" ht="15.75">
      <c r="A58" s="105" t="s">
        <v>1391</v>
      </c>
      <c r="B58" s="11" t="s">
        <v>1386</v>
      </c>
      <c r="C58" s="25">
        <v>160</v>
      </c>
      <c r="D58" s="26">
        <v>12.54</v>
      </c>
      <c r="E58" s="26">
        <v>12.72</v>
      </c>
      <c r="F58" s="26">
        <v>11.21</v>
      </c>
      <c r="G58" s="27">
        <v>209</v>
      </c>
      <c r="H58" s="26">
        <v>37.1</v>
      </c>
      <c r="I58" s="26">
        <v>26</v>
      </c>
      <c r="J58" s="26">
        <v>1.2</v>
      </c>
      <c r="K58" s="26">
        <v>0.61</v>
      </c>
      <c r="L58" s="28" t="s">
        <v>1387</v>
      </c>
      <c r="M58" s="73" t="s">
        <v>1390</v>
      </c>
    </row>
    <row r="59" spans="1:13" ht="15.75">
      <c r="A59" s="105"/>
      <c r="B59" s="11" t="s">
        <v>1386</v>
      </c>
      <c r="C59" s="25">
        <v>160</v>
      </c>
      <c r="D59" s="26">
        <v>12.65</v>
      </c>
      <c r="E59" s="26">
        <v>12.08</v>
      </c>
      <c r="F59" s="26">
        <v>11.21</v>
      </c>
      <c r="G59" s="27">
        <v>204</v>
      </c>
      <c r="H59" s="26">
        <v>34.9</v>
      </c>
      <c r="I59" s="26">
        <v>27</v>
      </c>
      <c r="J59" s="26">
        <v>1.2</v>
      </c>
      <c r="K59" s="26">
        <v>0.63</v>
      </c>
      <c r="L59" s="28" t="s">
        <v>138</v>
      </c>
      <c r="M59" s="73" t="s">
        <v>1392</v>
      </c>
    </row>
    <row r="60" spans="1:13" ht="15.75">
      <c r="A60" s="123"/>
      <c r="B60" s="11" t="s">
        <v>137</v>
      </c>
      <c r="C60" s="25">
        <v>60</v>
      </c>
      <c r="D60" s="26">
        <v>8.64</v>
      </c>
      <c r="E60" s="26">
        <v>5.79</v>
      </c>
      <c r="F60" s="26">
        <v>5.71</v>
      </c>
      <c r="G60" s="27">
        <v>110</v>
      </c>
      <c r="H60" s="26">
        <v>23.4</v>
      </c>
      <c r="I60" s="26">
        <v>16.4</v>
      </c>
      <c r="J60" s="26">
        <v>0.7</v>
      </c>
      <c r="K60" s="26">
        <v>0.13</v>
      </c>
      <c r="L60" s="28" t="s">
        <v>138</v>
      </c>
      <c r="M60" s="73" t="s">
        <v>1362</v>
      </c>
    </row>
    <row r="61" spans="1:13" ht="15.75">
      <c r="A61" s="123"/>
      <c r="B61" s="11" t="s">
        <v>137</v>
      </c>
      <c r="C61" s="25">
        <v>60</v>
      </c>
      <c r="D61" s="26">
        <v>8.64</v>
      </c>
      <c r="E61" s="26">
        <v>5.79</v>
      </c>
      <c r="F61" s="26">
        <v>5.2</v>
      </c>
      <c r="G61" s="27">
        <v>105</v>
      </c>
      <c r="H61" s="26">
        <v>8.7</v>
      </c>
      <c r="I61" s="26">
        <v>14.9</v>
      </c>
      <c r="J61" s="26">
        <v>0.7</v>
      </c>
      <c r="K61" s="26">
        <v>0.13</v>
      </c>
      <c r="L61" s="28" t="s">
        <v>138</v>
      </c>
      <c r="M61" s="73" t="s">
        <v>1393</v>
      </c>
    </row>
    <row r="62" spans="1:13" ht="15.75">
      <c r="A62" s="105" t="s">
        <v>1394</v>
      </c>
      <c r="B62" s="11" t="s">
        <v>137</v>
      </c>
      <c r="C62" s="25">
        <v>80</v>
      </c>
      <c r="D62" s="26">
        <v>11.59</v>
      </c>
      <c r="E62" s="26">
        <v>7.97</v>
      </c>
      <c r="F62" s="26">
        <v>7.75</v>
      </c>
      <c r="G62" s="27">
        <v>149</v>
      </c>
      <c r="H62" s="26">
        <v>31</v>
      </c>
      <c r="I62" s="26">
        <v>22.1</v>
      </c>
      <c r="J62" s="26">
        <v>1</v>
      </c>
      <c r="K62" s="26">
        <v>0.17</v>
      </c>
      <c r="L62" s="28" t="s">
        <v>138</v>
      </c>
      <c r="M62" s="73" t="s">
        <v>1362</v>
      </c>
    </row>
    <row r="63" spans="1:13" ht="15.75">
      <c r="A63" s="105"/>
      <c r="B63" s="11" t="s">
        <v>137</v>
      </c>
      <c r="C63" s="25">
        <v>80</v>
      </c>
      <c r="D63" s="26">
        <v>11.59</v>
      </c>
      <c r="E63" s="26">
        <v>7.57</v>
      </c>
      <c r="F63" s="26">
        <v>6.94</v>
      </c>
      <c r="G63" s="27">
        <v>140</v>
      </c>
      <c r="H63" s="26">
        <v>11.6</v>
      </c>
      <c r="I63" s="26">
        <v>19.8</v>
      </c>
      <c r="J63" s="26">
        <v>1</v>
      </c>
      <c r="K63" s="26">
        <v>0</v>
      </c>
      <c r="L63" s="28" t="s">
        <v>138</v>
      </c>
      <c r="M63" s="73" t="s">
        <v>1393</v>
      </c>
    </row>
    <row r="64" spans="1:13" ht="15.75">
      <c r="A64" s="123"/>
      <c r="B64" s="11" t="s">
        <v>1395</v>
      </c>
      <c r="C64" s="35">
        <v>60</v>
      </c>
      <c r="D64" s="26">
        <v>14.5</v>
      </c>
      <c r="E64" s="26">
        <v>5.7</v>
      </c>
      <c r="F64" s="26">
        <v>0.7</v>
      </c>
      <c r="G64" s="37">
        <v>112</v>
      </c>
      <c r="H64" s="26">
        <v>24.4</v>
      </c>
      <c r="I64" s="26">
        <v>16.4</v>
      </c>
      <c r="J64" s="26">
        <v>1.5</v>
      </c>
      <c r="K64" s="26">
        <v>0.1</v>
      </c>
      <c r="L64" s="28" t="s">
        <v>1396</v>
      </c>
      <c r="M64" s="46"/>
    </row>
    <row r="65" spans="1:13" ht="15.75">
      <c r="A65" s="123"/>
      <c r="B65" s="11" t="s">
        <v>1395</v>
      </c>
      <c r="C65" s="35">
        <v>80</v>
      </c>
      <c r="D65" s="26">
        <v>18.85</v>
      </c>
      <c r="E65" s="26">
        <v>6.19</v>
      </c>
      <c r="F65" s="26">
        <v>0.88</v>
      </c>
      <c r="G65" s="37">
        <v>134</v>
      </c>
      <c r="H65" s="26">
        <v>30.5</v>
      </c>
      <c r="I65" s="26">
        <v>21.5</v>
      </c>
      <c r="J65" s="26">
        <v>1.9</v>
      </c>
      <c r="K65" s="26">
        <v>0.2</v>
      </c>
      <c r="L65" s="28" t="s">
        <v>1396</v>
      </c>
      <c r="M65" s="46"/>
    </row>
    <row r="66" spans="1:13" ht="15.75">
      <c r="A66" s="105" t="s">
        <v>1397</v>
      </c>
      <c r="B66" s="1" t="s">
        <v>1398</v>
      </c>
      <c r="C66" s="25">
        <v>120</v>
      </c>
      <c r="D66" s="26">
        <v>8.9</v>
      </c>
      <c r="E66" s="26">
        <v>6.6</v>
      </c>
      <c r="F66" s="26">
        <v>20.4</v>
      </c>
      <c r="G66" s="27">
        <v>177</v>
      </c>
      <c r="H66" s="26">
        <v>18.2</v>
      </c>
      <c r="I66" s="26">
        <v>29.6</v>
      </c>
      <c r="J66" s="26">
        <v>1.4</v>
      </c>
      <c r="K66" s="26">
        <v>2.9</v>
      </c>
      <c r="L66" s="28" t="s">
        <v>1399</v>
      </c>
      <c r="M66" s="73" t="s">
        <v>1400</v>
      </c>
    </row>
    <row r="67" spans="1:13" ht="15.75">
      <c r="A67" s="105"/>
      <c r="B67" s="1" t="s">
        <v>1401</v>
      </c>
      <c r="C67" s="25">
        <v>120</v>
      </c>
      <c r="D67" s="26">
        <v>7.6</v>
      </c>
      <c r="E67" s="26">
        <v>3.9</v>
      </c>
      <c r="F67" s="26">
        <v>20.4</v>
      </c>
      <c r="G67" s="27">
        <v>147</v>
      </c>
      <c r="H67" s="26">
        <v>17.5</v>
      </c>
      <c r="I67" s="26">
        <v>29.7</v>
      </c>
      <c r="J67" s="26">
        <v>2.8</v>
      </c>
      <c r="K67" s="26">
        <v>4.1</v>
      </c>
      <c r="L67" s="28" t="s">
        <v>1399</v>
      </c>
      <c r="M67" s="73" t="s">
        <v>1402</v>
      </c>
    </row>
    <row r="68" spans="1:13" ht="15.75">
      <c r="A68" s="105" t="s">
        <v>1403</v>
      </c>
      <c r="B68" s="1" t="s">
        <v>1398</v>
      </c>
      <c r="C68" s="25">
        <v>160</v>
      </c>
      <c r="D68" s="26">
        <v>12.1</v>
      </c>
      <c r="E68" s="26">
        <v>9.5</v>
      </c>
      <c r="F68" s="26">
        <v>25.7</v>
      </c>
      <c r="G68" s="27">
        <v>237</v>
      </c>
      <c r="H68" s="26">
        <v>24.8</v>
      </c>
      <c r="I68" s="26">
        <v>45.2</v>
      </c>
      <c r="J68" s="26">
        <v>1.8</v>
      </c>
      <c r="K68" s="26">
        <v>3.8</v>
      </c>
      <c r="L68" s="28" t="s">
        <v>1399</v>
      </c>
      <c r="M68" s="73" t="s">
        <v>1400</v>
      </c>
    </row>
    <row r="69" spans="1:13" ht="15.75">
      <c r="A69" s="105"/>
      <c r="B69" s="1" t="s">
        <v>1401</v>
      </c>
      <c r="C69" s="25">
        <v>160</v>
      </c>
      <c r="D69" s="26">
        <v>10.2</v>
      </c>
      <c r="E69" s="26">
        <v>6.3</v>
      </c>
      <c r="F69" s="26">
        <v>27.3</v>
      </c>
      <c r="G69" s="27">
        <v>206</v>
      </c>
      <c r="H69" s="26">
        <v>23.8</v>
      </c>
      <c r="I69" s="26">
        <v>39.7</v>
      </c>
      <c r="J69" s="26">
        <v>3.7</v>
      </c>
      <c r="K69" s="26">
        <v>5.4</v>
      </c>
      <c r="L69" s="28" t="s">
        <v>1399</v>
      </c>
      <c r="M69" s="73" t="s">
        <v>1402</v>
      </c>
    </row>
    <row r="70" spans="1:13" ht="15.75">
      <c r="A70" s="105"/>
      <c r="B70" s="11" t="s">
        <v>1404</v>
      </c>
      <c r="C70" s="25">
        <v>120</v>
      </c>
      <c r="D70" s="26">
        <v>13.65</v>
      </c>
      <c r="E70" s="26">
        <v>8.75</v>
      </c>
      <c r="F70" s="26">
        <v>25.04</v>
      </c>
      <c r="G70" s="27">
        <v>234</v>
      </c>
      <c r="H70" s="26">
        <v>20.9</v>
      </c>
      <c r="I70" s="26">
        <v>31.3</v>
      </c>
      <c r="J70" s="26">
        <v>1.7</v>
      </c>
      <c r="K70" s="26">
        <v>0.31</v>
      </c>
      <c r="L70" s="28" t="s">
        <v>1405</v>
      </c>
      <c r="M70" s="73" t="s">
        <v>1400</v>
      </c>
    </row>
    <row r="71" spans="1:13" ht="15.75">
      <c r="A71" s="105"/>
      <c r="B71" s="11" t="s">
        <v>1406</v>
      </c>
      <c r="C71" s="25">
        <v>120</v>
      </c>
      <c r="D71" s="26">
        <v>11.7</v>
      </c>
      <c r="E71" s="26">
        <v>5.4</v>
      </c>
      <c r="F71" s="26">
        <v>27.1</v>
      </c>
      <c r="G71" s="27">
        <v>204</v>
      </c>
      <c r="H71" s="26">
        <v>19.9</v>
      </c>
      <c r="I71" s="26">
        <v>25</v>
      </c>
      <c r="J71" s="26">
        <v>3.9</v>
      </c>
      <c r="K71" s="26">
        <v>4.3</v>
      </c>
      <c r="L71" s="28" t="s">
        <v>1405</v>
      </c>
      <c r="M71" s="73" t="s">
        <v>1402</v>
      </c>
    </row>
    <row r="72" spans="1:13" ht="15.75">
      <c r="A72" s="105" t="s">
        <v>1407</v>
      </c>
      <c r="B72" s="11" t="s">
        <v>1404</v>
      </c>
      <c r="C72" s="25">
        <v>160</v>
      </c>
      <c r="D72" s="26">
        <v>17.9</v>
      </c>
      <c r="E72" s="26">
        <v>11.73</v>
      </c>
      <c r="F72" s="26">
        <v>33.34</v>
      </c>
      <c r="G72" s="27">
        <v>311</v>
      </c>
      <c r="H72" s="26">
        <v>27.5</v>
      </c>
      <c r="I72" s="26">
        <v>41.3</v>
      </c>
      <c r="J72" s="26">
        <v>2.2</v>
      </c>
      <c r="K72" s="26">
        <v>0.39</v>
      </c>
      <c r="L72" s="28" t="s">
        <v>1405</v>
      </c>
      <c r="M72" s="73" t="s">
        <v>1400</v>
      </c>
    </row>
    <row r="73" spans="1:13" ht="15.75">
      <c r="A73" s="105"/>
      <c r="B73" s="11" t="s">
        <v>1406</v>
      </c>
      <c r="C73" s="25">
        <v>160</v>
      </c>
      <c r="D73" s="26">
        <v>15.3</v>
      </c>
      <c r="E73" s="26">
        <v>7.3</v>
      </c>
      <c r="F73" s="26">
        <v>36</v>
      </c>
      <c r="G73" s="27">
        <v>271</v>
      </c>
      <c r="H73" s="26">
        <v>26.13</v>
      </c>
      <c r="I73" s="26">
        <v>33</v>
      </c>
      <c r="J73" s="26">
        <v>5.1</v>
      </c>
      <c r="K73" s="26">
        <v>5.6</v>
      </c>
      <c r="L73" s="28" t="s">
        <v>1405</v>
      </c>
      <c r="M73" s="73" t="s">
        <v>1402</v>
      </c>
    </row>
    <row r="74" spans="1:13" ht="15.75">
      <c r="A74" s="105"/>
      <c r="B74" s="34" t="s">
        <v>181</v>
      </c>
      <c r="C74" s="25">
        <v>60</v>
      </c>
      <c r="D74" s="26">
        <v>7.4</v>
      </c>
      <c r="E74" s="26">
        <v>3</v>
      </c>
      <c r="F74" s="26">
        <v>8.2</v>
      </c>
      <c r="G74" s="27">
        <v>89</v>
      </c>
      <c r="H74" s="209">
        <v>10.2</v>
      </c>
      <c r="I74" s="209">
        <v>11.5</v>
      </c>
      <c r="J74" s="209">
        <v>2.4</v>
      </c>
      <c r="K74" s="209">
        <v>3.5</v>
      </c>
      <c r="L74" s="28" t="s">
        <v>182</v>
      </c>
      <c r="M74" s="73"/>
    </row>
    <row r="75" spans="1:13" ht="15.75">
      <c r="A75" s="105"/>
      <c r="B75" s="34" t="s">
        <v>181</v>
      </c>
      <c r="C75" s="25">
        <v>75</v>
      </c>
      <c r="D75" s="26">
        <v>9.3</v>
      </c>
      <c r="E75" s="26">
        <v>3.7</v>
      </c>
      <c r="F75" s="26">
        <v>10.26</v>
      </c>
      <c r="G75" s="27">
        <v>111.5</v>
      </c>
      <c r="H75" s="209">
        <v>12.8</v>
      </c>
      <c r="I75" s="209">
        <v>14.4</v>
      </c>
      <c r="J75" s="209">
        <v>3</v>
      </c>
      <c r="K75" s="209">
        <v>4.4</v>
      </c>
      <c r="L75" s="28" t="s">
        <v>182</v>
      </c>
      <c r="M75" s="73"/>
    </row>
    <row r="76" spans="1:13" ht="15.75">
      <c r="A76" s="123"/>
      <c r="B76" s="11" t="s">
        <v>181</v>
      </c>
      <c r="C76" s="35">
        <v>150</v>
      </c>
      <c r="D76" s="26">
        <v>18.59</v>
      </c>
      <c r="E76" s="26">
        <v>7.4</v>
      </c>
      <c r="F76" s="26">
        <v>20.51</v>
      </c>
      <c r="G76" s="37">
        <v>223</v>
      </c>
      <c r="H76" s="26">
        <v>25.5</v>
      </c>
      <c r="I76" s="26">
        <v>28.7</v>
      </c>
      <c r="J76" s="26">
        <v>5.9</v>
      </c>
      <c r="K76" s="26">
        <v>8.7</v>
      </c>
      <c r="L76" s="28" t="s">
        <v>182</v>
      </c>
      <c r="M76" s="46"/>
    </row>
    <row r="77" spans="1:13" ht="15.75">
      <c r="A77" s="123"/>
      <c r="B77" s="11" t="s">
        <v>181</v>
      </c>
      <c r="C77" s="35">
        <v>180</v>
      </c>
      <c r="D77" s="26">
        <v>22.5</v>
      </c>
      <c r="E77" s="26">
        <v>9.14</v>
      </c>
      <c r="F77" s="26">
        <v>24.73</v>
      </c>
      <c r="G77" s="37">
        <v>271</v>
      </c>
      <c r="H77" s="26">
        <v>31.1</v>
      </c>
      <c r="I77" s="26">
        <v>34.6</v>
      </c>
      <c r="J77" s="26">
        <v>7.1</v>
      </c>
      <c r="K77" s="26">
        <v>10.45</v>
      </c>
      <c r="L77" s="28" t="s">
        <v>182</v>
      </c>
      <c r="M77" s="46"/>
    </row>
    <row r="78" spans="1:13" ht="15.75">
      <c r="A78" s="123"/>
      <c r="B78" s="11" t="s">
        <v>1409</v>
      </c>
      <c r="C78" s="35">
        <v>50</v>
      </c>
      <c r="D78" s="26">
        <v>6.2</v>
      </c>
      <c r="E78" s="26">
        <v>5.1</v>
      </c>
      <c r="F78" s="26">
        <v>4.9</v>
      </c>
      <c r="G78" s="27">
        <v>91</v>
      </c>
      <c r="H78" s="26">
        <v>24.7</v>
      </c>
      <c r="I78" s="26">
        <v>13.7</v>
      </c>
      <c r="J78" s="26">
        <v>0.8</v>
      </c>
      <c r="K78" s="26">
        <v>1.7</v>
      </c>
      <c r="L78" s="28" t="s">
        <v>1410</v>
      </c>
      <c r="M78" s="46" t="s">
        <v>1411</v>
      </c>
    </row>
    <row r="79" spans="1:13" ht="15.75">
      <c r="A79" s="105" t="s">
        <v>1408</v>
      </c>
      <c r="B79" s="11" t="s">
        <v>1409</v>
      </c>
      <c r="C79" s="25">
        <v>60</v>
      </c>
      <c r="D79" s="26">
        <v>7.46</v>
      </c>
      <c r="E79" s="26">
        <v>6.15</v>
      </c>
      <c r="F79" s="26">
        <v>5.87</v>
      </c>
      <c r="G79" s="27">
        <v>109</v>
      </c>
      <c r="H79" s="26">
        <v>29.6</v>
      </c>
      <c r="I79" s="26">
        <v>16.4</v>
      </c>
      <c r="J79" s="26">
        <v>0.9</v>
      </c>
      <c r="K79" s="26">
        <v>2.04</v>
      </c>
      <c r="L79" s="28" t="s">
        <v>1410</v>
      </c>
      <c r="M79" s="73" t="s">
        <v>1411</v>
      </c>
    </row>
    <row r="80" spans="1:13" ht="15.75">
      <c r="A80" s="105"/>
      <c r="B80" s="11" t="s">
        <v>1409</v>
      </c>
      <c r="C80" s="25">
        <v>60</v>
      </c>
      <c r="D80" s="26">
        <v>7.18</v>
      </c>
      <c r="E80" s="26">
        <v>5.92</v>
      </c>
      <c r="F80" s="26">
        <v>5.39</v>
      </c>
      <c r="G80" s="27">
        <v>104</v>
      </c>
      <c r="H80" s="26">
        <v>18.5</v>
      </c>
      <c r="I80" s="26">
        <v>15.1</v>
      </c>
      <c r="J80" s="26">
        <v>0.8</v>
      </c>
      <c r="K80" s="26">
        <v>1.98</v>
      </c>
      <c r="L80" s="28" t="s">
        <v>1410</v>
      </c>
      <c r="M80" s="73" t="s">
        <v>1393</v>
      </c>
    </row>
    <row r="81" spans="1:13" ht="15.75">
      <c r="A81" s="105" t="s">
        <v>1412</v>
      </c>
      <c r="B81" s="11" t="s">
        <v>1409</v>
      </c>
      <c r="C81" s="25">
        <v>80</v>
      </c>
      <c r="D81" s="26">
        <v>9.98</v>
      </c>
      <c r="E81" s="26">
        <v>8.11</v>
      </c>
      <c r="F81" s="26">
        <v>8.04</v>
      </c>
      <c r="G81" s="27">
        <v>145</v>
      </c>
      <c r="H81" s="26">
        <v>38.6</v>
      </c>
      <c r="I81" s="26">
        <v>21.6</v>
      </c>
      <c r="J81" s="26">
        <v>1.1</v>
      </c>
      <c r="K81" s="26">
        <v>2.53</v>
      </c>
      <c r="L81" s="28" t="s">
        <v>1410</v>
      </c>
      <c r="M81" s="73" t="s">
        <v>1411</v>
      </c>
    </row>
    <row r="82" spans="1:13" ht="15.75">
      <c r="A82" s="105"/>
      <c r="B82" s="11" t="s">
        <v>1409</v>
      </c>
      <c r="C82" s="25">
        <v>80</v>
      </c>
      <c r="D82" s="26">
        <v>9.62</v>
      </c>
      <c r="E82" s="26">
        <v>7.81</v>
      </c>
      <c r="F82" s="26">
        <v>7.42</v>
      </c>
      <c r="G82" s="27">
        <v>138</v>
      </c>
      <c r="H82" s="26">
        <v>24.2</v>
      </c>
      <c r="I82" s="26">
        <v>20.1</v>
      </c>
      <c r="J82" s="26">
        <v>1.1</v>
      </c>
      <c r="K82" s="26">
        <v>2.45</v>
      </c>
      <c r="L82" s="28" t="s">
        <v>1410</v>
      </c>
      <c r="M82" s="73" t="s">
        <v>1393</v>
      </c>
    </row>
    <row r="83" spans="1:13" ht="15.75">
      <c r="A83" s="105" t="s">
        <v>1413</v>
      </c>
      <c r="B83" s="11" t="s">
        <v>1414</v>
      </c>
      <c r="C83" s="25">
        <v>60</v>
      </c>
      <c r="D83" s="26">
        <v>6.27</v>
      </c>
      <c r="E83" s="26">
        <v>4.38</v>
      </c>
      <c r="F83" s="26">
        <v>10.1</v>
      </c>
      <c r="G83" s="27">
        <v>105</v>
      </c>
      <c r="H83" s="26">
        <v>16.5</v>
      </c>
      <c r="I83" s="26">
        <v>14.2</v>
      </c>
      <c r="J83" s="26">
        <v>0.7</v>
      </c>
      <c r="K83" s="26">
        <v>0.09</v>
      </c>
      <c r="L83" s="28" t="s">
        <v>1415</v>
      </c>
      <c r="M83" s="73" t="s">
        <v>1411</v>
      </c>
    </row>
    <row r="84" spans="1:13" ht="15.75">
      <c r="A84" s="105"/>
      <c r="B84" s="11" t="s">
        <v>1414</v>
      </c>
      <c r="C84" s="25">
        <v>60</v>
      </c>
      <c r="D84" s="26">
        <v>6.08</v>
      </c>
      <c r="E84" s="26">
        <v>4.22</v>
      </c>
      <c r="F84" s="26">
        <v>9.76</v>
      </c>
      <c r="G84" s="27">
        <v>101</v>
      </c>
      <c r="H84" s="26">
        <v>8.8</v>
      </c>
      <c r="I84" s="26">
        <v>13.3</v>
      </c>
      <c r="J84" s="26">
        <v>0.7</v>
      </c>
      <c r="K84" s="26">
        <v>0</v>
      </c>
      <c r="L84" s="28" t="s">
        <v>1415</v>
      </c>
      <c r="M84" s="73" t="s">
        <v>1393</v>
      </c>
    </row>
    <row r="85" spans="1:13" ht="15.75">
      <c r="A85" s="105"/>
      <c r="B85" s="11" t="s">
        <v>1414</v>
      </c>
      <c r="C85" s="25">
        <v>80</v>
      </c>
      <c r="D85" s="26">
        <v>8.38</v>
      </c>
      <c r="E85" s="26">
        <v>5.32</v>
      </c>
      <c r="F85" s="26">
        <v>13.77</v>
      </c>
      <c r="G85" s="27">
        <v>137</v>
      </c>
      <c r="H85" s="26">
        <v>21.9</v>
      </c>
      <c r="I85" s="26">
        <v>19.1</v>
      </c>
      <c r="J85" s="26">
        <v>1</v>
      </c>
      <c r="K85" s="26">
        <v>0.12</v>
      </c>
      <c r="L85" s="28" t="s">
        <v>1415</v>
      </c>
      <c r="M85" s="73" t="s">
        <v>1411</v>
      </c>
    </row>
    <row r="86" spans="1:13" ht="15.75">
      <c r="A86" s="105"/>
      <c r="B86" s="11" t="s">
        <v>1414</v>
      </c>
      <c r="C86" s="25">
        <v>80</v>
      </c>
      <c r="D86" s="26">
        <v>8.14</v>
      </c>
      <c r="E86" s="26">
        <v>5.11</v>
      </c>
      <c r="F86" s="26">
        <v>13.33</v>
      </c>
      <c r="G86" s="27">
        <v>132</v>
      </c>
      <c r="H86" s="26">
        <v>11.9</v>
      </c>
      <c r="I86" s="26">
        <v>17.9</v>
      </c>
      <c r="J86" s="26">
        <v>1</v>
      </c>
      <c r="K86" s="26">
        <v>0</v>
      </c>
      <c r="L86" s="28" t="s">
        <v>1415</v>
      </c>
      <c r="M86" s="73" t="s">
        <v>1393</v>
      </c>
    </row>
    <row r="87" spans="1:13" ht="15.75">
      <c r="A87" s="105"/>
      <c r="B87" s="1" t="s">
        <v>1416</v>
      </c>
      <c r="C87" s="25">
        <v>60</v>
      </c>
      <c r="D87" s="26">
        <v>8.2</v>
      </c>
      <c r="E87" s="26">
        <v>8.9</v>
      </c>
      <c r="F87" s="26">
        <v>3.9</v>
      </c>
      <c r="G87" s="27">
        <v>130</v>
      </c>
      <c r="H87" s="209">
        <v>17.1</v>
      </c>
      <c r="I87" s="209">
        <v>15.12</v>
      </c>
      <c r="J87" s="209">
        <v>1.8</v>
      </c>
      <c r="K87" s="209">
        <v>0.1</v>
      </c>
      <c r="L87" s="28" t="s">
        <v>1417</v>
      </c>
      <c r="M87" s="73"/>
    </row>
    <row r="88" spans="1:13" ht="15.75">
      <c r="A88" s="105"/>
      <c r="B88" s="1" t="s">
        <v>1416</v>
      </c>
      <c r="C88" s="25">
        <v>75</v>
      </c>
      <c r="D88" s="26">
        <v>11.4</v>
      </c>
      <c r="E88" s="26">
        <v>11.4</v>
      </c>
      <c r="F88" s="26">
        <v>5.3</v>
      </c>
      <c r="G88" s="27">
        <v>170</v>
      </c>
      <c r="H88" s="26">
        <v>21.4</v>
      </c>
      <c r="I88" s="26">
        <v>18.9</v>
      </c>
      <c r="J88" s="26">
        <v>2.2</v>
      </c>
      <c r="K88" s="26">
        <v>0.1</v>
      </c>
      <c r="L88" s="28" t="s">
        <v>1417</v>
      </c>
      <c r="M88" s="73"/>
    </row>
    <row r="89" spans="1:13" ht="15.75">
      <c r="A89" s="105"/>
      <c r="B89" s="1" t="s">
        <v>1416</v>
      </c>
      <c r="C89" s="25">
        <v>115</v>
      </c>
      <c r="D89" s="26">
        <v>15.9</v>
      </c>
      <c r="E89" s="26">
        <v>17.7</v>
      </c>
      <c r="F89" s="26">
        <v>8</v>
      </c>
      <c r="G89" s="27">
        <v>260</v>
      </c>
      <c r="H89" s="26">
        <v>28.7</v>
      </c>
      <c r="I89" s="26">
        <v>21.9</v>
      </c>
      <c r="J89" s="26">
        <v>2.5</v>
      </c>
      <c r="K89" s="26">
        <v>0.1</v>
      </c>
      <c r="L89" s="28" t="s">
        <v>1417</v>
      </c>
      <c r="M89" s="73"/>
    </row>
    <row r="90" spans="1:13" ht="15.75">
      <c r="A90" s="105"/>
      <c r="B90" s="11" t="s">
        <v>1418</v>
      </c>
      <c r="C90" s="35">
        <v>120</v>
      </c>
      <c r="D90" s="26">
        <v>10.1</v>
      </c>
      <c r="E90" s="26">
        <v>6.4</v>
      </c>
      <c r="F90" s="26">
        <v>15</v>
      </c>
      <c r="G90" s="37">
        <v>158</v>
      </c>
      <c r="H90" s="26">
        <v>43.1</v>
      </c>
      <c r="I90" s="26">
        <v>32.5</v>
      </c>
      <c r="J90" s="26">
        <v>1.1</v>
      </c>
      <c r="K90" s="26">
        <v>15.03</v>
      </c>
      <c r="L90" s="28" t="s">
        <v>1419</v>
      </c>
      <c r="M90" s="34">
        <v>220</v>
      </c>
    </row>
    <row r="91" spans="1:13" ht="15.75">
      <c r="A91" s="105"/>
      <c r="B91" s="11" t="s">
        <v>1418</v>
      </c>
      <c r="C91" s="35">
        <v>160</v>
      </c>
      <c r="D91" s="26">
        <v>13.5</v>
      </c>
      <c r="E91" s="26">
        <v>8.5</v>
      </c>
      <c r="F91" s="26">
        <v>19.5</v>
      </c>
      <c r="G91" s="37">
        <v>208</v>
      </c>
      <c r="H91" s="26">
        <v>57.3</v>
      </c>
      <c r="I91" s="26">
        <v>43</v>
      </c>
      <c r="J91" s="26">
        <v>1.5</v>
      </c>
      <c r="K91" s="26">
        <v>20.03</v>
      </c>
      <c r="L91" s="28" t="s">
        <v>1419</v>
      </c>
      <c r="M91" s="34">
        <v>220</v>
      </c>
    </row>
    <row r="92" spans="1:13" ht="15.75">
      <c r="A92" s="105"/>
      <c r="B92" s="11" t="s">
        <v>122</v>
      </c>
      <c r="C92" s="35">
        <v>120</v>
      </c>
      <c r="D92" s="26">
        <v>10.61</v>
      </c>
      <c r="E92" s="26">
        <v>6.81</v>
      </c>
      <c r="F92" s="26">
        <v>15.04</v>
      </c>
      <c r="G92" s="37">
        <v>164</v>
      </c>
      <c r="H92" s="26">
        <v>45.2</v>
      </c>
      <c r="I92" s="26">
        <v>33</v>
      </c>
      <c r="J92" s="26">
        <v>1.2</v>
      </c>
      <c r="K92" s="26">
        <v>15.03</v>
      </c>
      <c r="L92" s="28" t="s">
        <v>123</v>
      </c>
      <c r="M92" s="34">
        <v>220</v>
      </c>
    </row>
    <row r="93" spans="1:13" ht="15.75">
      <c r="A93" s="105"/>
      <c r="B93" s="11" t="s">
        <v>122</v>
      </c>
      <c r="C93" s="35">
        <v>160</v>
      </c>
      <c r="D93" s="26">
        <v>14.12</v>
      </c>
      <c r="E93" s="26">
        <v>9.04</v>
      </c>
      <c r="F93" s="26">
        <v>20.2</v>
      </c>
      <c r="G93" s="37">
        <v>219</v>
      </c>
      <c r="H93" s="26">
        <v>60</v>
      </c>
      <c r="I93" s="26">
        <v>44.1</v>
      </c>
      <c r="J93" s="26">
        <v>1.6</v>
      </c>
      <c r="K93" s="26">
        <v>20.03</v>
      </c>
      <c r="L93" s="28" t="s">
        <v>123</v>
      </c>
      <c r="M93" s="34">
        <v>220</v>
      </c>
    </row>
    <row r="94" spans="2:13" ht="15.75">
      <c r="B94" s="11" t="s">
        <v>1420</v>
      </c>
      <c r="C94" s="25">
        <v>120</v>
      </c>
      <c r="D94" s="26">
        <v>9.43</v>
      </c>
      <c r="E94" s="26">
        <v>5.8</v>
      </c>
      <c r="F94" s="26">
        <v>16.76</v>
      </c>
      <c r="G94" s="27">
        <v>157</v>
      </c>
      <c r="H94" s="26">
        <v>21</v>
      </c>
      <c r="I94" s="26">
        <v>25.5</v>
      </c>
      <c r="J94" s="26">
        <v>1</v>
      </c>
      <c r="K94" s="26">
        <v>5.83</v>
      </c>
      <c r="L94" s="28" t="s">
        <v>1421</v>
      </c>
      <c r="M94" s="73" t="s">
        <v>1422</v>
      </c>
    </row>
    <row r="95" spans="2:13" ht="15.75">
      <c r="B95" s="11" t="s">
        <v>1423</v>
      </c>
      <c r="C95" s="25">
        <v>120</v>
      </c>
      <c r="D95" s="26">
        <v>9.18</v>
      </c>
      <c r="E95" s="26">
        <v>5.6</v>
      </c>
      <c r="F95" s="26">
        <v>9.13</v>
      </c>
      <c r="G95" s="27">
        <v>124</v>
      </c>
      <c r="H95" s="26">
        <v>20.2</v>
      </c>
      <c r="I95" s="26">
        <v>21</v>
      </c>
      <c r="J95" s="26">
        <v>0.9</v>
      </c>
      <c r="K95" s="26">
        <v>2.3</v>
      </c>
      <c r="L95" s="28" t="s">
        <v>1421</v>
      </c>
      <c r="M95" s="73" t="s">
        <v>1424</v>
      </c>
    </row>
    <row r="96" spans="2:13" ht="15.75">
      <c r="B96" s="11" t="s">
        <v>1425</v>
      </c>
      <c r="C96" s="25">
        <v>120</v>
      </c>
      <c r="D96" s="26">
        <v>9.77</v>
      </c>
      <c r="E96" s="26">
        <v>5.74</v>
      </c>
      <c r="F96" s="26">
        <v>16.3</v>
      </c>
      <c r="G96" s="27">
        <v>156</v>
      </c>
      <c r="H96" s="26">
        <v>20.3</v>
      </c>
      <c r="I96" s="26">
        <v>32.7</v>
      </c>
      <c r="J96" s="26">
        <v>1.4</v>
      </c>
      <c r="K96" s="26">
        <v>9.38</v>
      </c>
      <c r="L96" s="28" t="s">
        <v>1421</v>
      </c>
      <c r="M96" s="73" t="s">
        <v>1426</v>
      </c>
    </row>
    <row r="97" spans="2:13" ht="15.75">
      <c r="B97" s="11" t="s">
        <v>1427</v>
      </c>
      <c r="C97" s="25">
        <v>120</v>
      </c>
      <c r="D97" s="26">
        <v>9.24</v>
      </c>
      <c r="E97" s="26">
        <v>5.6</v>
      </c>
      <c r="F97" s="26">
        <v>9.28</v>
      </c>
      <c r="G97" s="27">
        <v>124</v>
      </c>
      <c r="H97" s="26">
        <v>15.3</v>
      </c>
      <c r="I97" s="26">
        <v>19.7</v>
      </c>
      <c r="J97" s="26">
        <v>1</v>
      </c>
      <c r="K97" s="26">
        <v>71.6</v>
      </c>
      <c r="L97" s="28" t="s">
        <v>1421</v>
      </c>
      <c r="M97" s="73" t="s">
        <v>1428</v>
      </c>
    </row>
    <row r="98" spans="2:13" ht="15.75">
      <c r="B98" s="11" t="s">
        <v>1420</v>
      </c>
      <c r="C98" s="25">
        <v>160</v>
      </c>
      <c r="D98" s="26">
        <v>12.38</v>
      </c>
      <c r="E98" s="26">
        <v>7.7</v>
      </c>
      <c r="F98" s="26">
        <v>22.4</v>
      </c>
      <c r="G98" s="27">
        <v>209</v>
      </c>
      <c r="H98" s="26">
        <v>28</v>
      </c>
      <c r="I98" s="26">
        <v>34</v>
      </c>
      <c r="J98" s="26">
        <v>1.3</v>
      </c>
      <c r="K98" s="26">
        <v>7.7</v>
      </c>
      <c r="L98" s="28" t="s">
        <v>1421</v>
      </c>
      <c r="M98" s="73" t="s">
        <v>1422</v>
      </c>
    </row>
    <row r="99" spans="2:13" ht="15.75">
      <c r="B99" s="11" t="s">
        <v>1423</v>
      </c>
      <c r="C99" s="25">
        <v>160</v>
      </c>
      <c r="D99" s="26">
        <v>12.3</v>
      </c>
      <c r="E99" s="26">
        <v>7.5</v>
      </c>
      <c r="F99" s="26">
        <v>12.1</v>
      </c>
      <c r="G99" s="27">
        <v>165</v>
      </c>
      <c r="H99" s="26">
        <v>26.5</v>
      </c>
      <c r="I99" s="26">
        <v>28</v>
      </c>
      <c r="J99" s="26">
        <v>1.2</v>
      </c>
      <c r="K99" s="26">
        <v>3.1</v>
      </c>
      <c r="L99" s="28" t="s">
        <v>1421</v>
      </c>
      <c r="M99" s="73" t="s">
        <v>1424</v>
      </c>
    </row>
    <row r="100" spans="2:13" ht="15.75">
      <c r="B100" s="11" t="s">
        <v>1425</v>
      </c>
      <c r="C100" s="25">
        <v>160</v>
      </c>
      <c r="D100" s="26">
        <v>13.1</v>
      </c>
      <c r="E100" s="26">
        <v>7.57</v>
      </c>
      <c r="F100" s="26">
        <v>21.7</v>
      </c>
      <c r="G100" s="27">
        <v>208</v>
      </c>
      <c r="H100" s="26">
        <v>27.1</v>
      </c>
      <c r="I100" s="26">
        <v>43.6</v>
      </c>
      <c r="J100" s="26">
        <v>1.9</v>
      </c>
      <c r="K100" s="26">
        <v>12.5</v>
      </c>
      <c r="L100" s="28" t="s">
        <v>1421</v>
      </c>
      <c r="M100" s="73" t="s">
        <v>1426</v>
      </c>
    </row>
    <row r="101" spans="2:13" ht="15.75">
      <c r="B101" s="11" t="s">
        <v>1427</v>
      </c>
      <c r="C101" s="25">
        <v>160</v>
      </c>
      <c r="D101" s="26">
        <v>12.3</v>
      </c>
      <c r="E101" s="26">
        <v>7.49</v>
      </c>
      <c r="F101" s="26">
        <v>12.4</v>
      </c>
      <c r="G101" s="27">
        <v>165</v>
      </c>
      <c r="H101" s="26">
        <v>20</v>
      </c>
      <c r="I101" s="26">
        <v>26.3</v>
      </c>
      <c r="J101" s="26">
        <v>1.3</v>
      </c>
      <c r="K101" s="26">
        <v>95.1</v>
      </c>
      <c r="L101" s="28" t="s">
        <v>1421</v>
      </c>
      <c r="M101" s="73" t="s">
        <v>1428</v>
      </c>
    </row>
    <row r="102" spans="2:14" ht="16.5" customHeight="1">
      <c r="B102" s="11" t="s">
        <v>122</v>
      </c>
      <c r="C102" s="35">
        <v>150</v>
      </c>
      <c r="D102" s="26">
        <v>8.9</v>
      </c>
      <c r="E102" s="26">
        <v>12.2</v>
      </c>
      <c r="F102" s="26">
        <v>11.1</v>
      </c>
      <c r="G102" s="37">
        <v>190</v>
      </c>
      <c r="H102" s="26">
        <v>50.4</v>
      </c>
      <c r="I102" s="26">
        <v>29.2</v>
      </c>
      <c r="J102" s="26">
        <v>1.6</v>
      </c>
      <c r="K102" s="26">
        <v>43.2</v>
      </c>
      <c r="L102" s="260" t="s">
        <v>1429</v>
      </c>
      <c r="M102" s="261"/>
      <c r="N102" s="198"/>
    </row>
    <row r="103" spans="2:14" ht="15.75">
      <c r="B103" s="11" t="s">
        <v>122</v>
      </c>
      <c r="C103" s="35">
        <v>200</v>
      </c>
      <c r="D103" s="26">
        <v>11.9</v>
      </c>
      <c r="E103" s="26">
        <v>16.3</v>
      </c>
      <c r="F103" s="26">
        <v>14.8</v>
      </c>
      <c r="G103" s="37">
        <v>253</v>
      </c>
      <c r="H103" s="26">
        <v>67.2</v>
      </c>
      <c r="I103" s="26">
        <v>38.9</v>
      </c>
      <c r="J103" s="26">
        <v>2.1</v>
      </c>
      <c r="K103" s="26">
        <v>18.6</v>
      </c>
      <c r="L103" s="260" t="s">
        <v>1429</v>
      </c>
      <c r="M103" s="261"/>
      <c r="N103" s="87"/>
    </row>
    <row r="104" spans="2:13" ht="15.75">
      <c r="B104" s="11" t="s">
        <v>1430</v>
      </c>
      <c r="C104" s="25">
        <v>50</v>
      </c>
      <c r="D104" s="26">
        <v>12.5</v>
      </c>
      <c r="E104" s="26">
        <v>10.7</v>
      </c>
      <c r="F104" s="26">
        <v>0.5</v>
      </c>
      <c r="G104" s="27">
        <v>131.5</v>
      </c>
      <c r="H104" s="26">
        <v>20.2</v>
      </c>
      <c r="I104" s="26">
        <v>14</v>
      </c>
      <c r="J104" s="26">
        <v>1.6</v>
      </c>
      <c r="K104" s="26">
        <v>0.8</v>
      </c>
      <c r="L104" s="28" t="s">
        <v>1431</v>
      </c>
      <c r="M104" s="124"/>
    </row>
    <row r="105" spans="2:13" ht="15.75">
      <c r="B105" s="11" t="s">
        <v>1430</v>
      </c>
      <c r="C105" s="25">
        <v>70</v>
      </c>
      <c r="D105" s="26">
        <v>17.4</v>
      </c>
      <c r="E105" s="26">
        <v>14.9</v>
      </c>
      <c r="F105" s="26">
        <v>0.7</v>
      </c>
      <c r="G105" s="27">
        <v>184</v>
      </c>
      <c r="H105" s="26">
        <v>28.2</v>
      </c>
      <c r="I105" s="26">
        <v>19.6</v>
      </c>
      <c r="J105" s="26">
        <v>2.2</v>
      </c>
      <c r="K105" s="26">
        <v>1.1</v>
      </c>
      <c r="L105" s="28" t="s">
        <v>1431</v>
      </c>
      <c r="M105" s="124"/>
    </row>
    <row r="106" spans="2:13" ht="15.75">
      <c r="B106" s="11" t="s">
        <v>1430</v>
      </c>
      <c r="C106" s="25">
        <v>100</v>
      </c>
      <c r="D106" s="26">
        <v>24.9</v>
      </c>
      <c r="E106" s="26">
        <v>21.3</v>
      </c>
      <c r="F106" s="26">
        <v>1</v>
      </c>
      <c r="G106" s="27">
        <v>263</v>
      </c>
      <c r="H106" s="26">
        <v>40.3</v>
      </c>
      <c r="I106" s="26">
        <v>28</v>
      </c>
      <c r="J106" s="26">
        <v>3.1</v>
      </c>
      <c r="K106" s="26">
        <v>1.6</v>
      </c>
      <c r="L106" s="28" t="s">
        <v>1431</v>
      </c>
      <c r="M106" s="124"/>
    </row>
    <row r="107" spans="2:13" ht="15.75">
      <c r="B107" s="11" t="s">
        <v>2098</v>
      </c>
      <c r="C107" s="25">
        <v>150</v>
      </c>
      <c r="D107" s="26">
        <v>11.15</v>
      </c>
      <c r="E107" s="26">
        <v>12.24</v>
      </c>
      <c r="F107" s="26">
        <v>27.05</v>
      </c>
      <c r="G107" s="27">
        <v>263</v>
      </c>
      <c r="H107" s="26">
        <v>12.3</v>
      </c>
      <c r="I107" s="26">
        <v>35.6</v>
      </c>
      <c r="J107" s="26">
        <v>2</v>
      </c>
      <c r="K107" s="26">
        <v>1</v>
      </c>
      <c r="L107" s="28" t="s">
        <v>30</v>
      </c>
      <c r="M107" s="124"/>
    </row>
    <row r="108" spans="2:13" ht="15.75">
      <c r="B108" s="11" t="s">
        <v>2098</v>
      </c>
      <c r="C108" s="25">
        <v>200</v>
      </c>
      <c r="D108" s="26">
        <v>14.9</v>
      </c>
      <c r="E108" s="26">
        <v>16.3</v>
      </c>
      <c r="F108" s="26">
        <v>36.1</v>
      </c>
      <c r="G108" s="27">
        <v>351</v>
      </c>
      <c r="H108" s="26">
        <v>16.4</v>
      </c>
      <c r="I108" s="26">
        <v>47.5</v>
      </c>
      <c r="J108" s="26">
        <v>2.7</v>
      </c>
      <c r="K108" s="26">
        <v>1.3</v>
      </c>
      <c r="L108" s="28" t="s">
        <v>30</v>
      </c>
      <c r="M108" s="124"/>
    </row>
    <row r="109" spans="2:13" ht="15.75">
      <c r="B109" s="11" t="s">
        <v>2098</v>
      </c>
      <c r="C109" s="25">
        <v>255</v>
      </c>
      <c r="D109" s="26">
        <v>18.95</v>
      </c>
      <c r="E109" s="26">
        <v>20.81</v>
      </c>
      <c r="F109" s="26">
        <v>45.99</v>
      </c>
      <c r="G109" s="27">
        <v>447</v>
      </c>
      <c r="H109" s="26">
        <v>20.9</v>
      </c>
      <c r="I109" s="26">
        <v>60.5</v>
      </c>
      <c r="J109" s="26">
        <v>3.4</v>
      </c>
      <c r="K109" s="26">
        <v>1.7</v>
      </c>
      <c r="L109" s="28" t="s">
        <v>30</v>
      </c>
      <c r="M109" s="124"/>
    </row>
    <row r="110" spans="2:13" ht="15.75">
      <c r="B110" s="11" t="s">
        <v>1432</v>
      </c>
      <c r="C110" s="25">
        <v>150</v>
      </c>
      <c r="D110" s="26">
        <v>14.1</v>
      </c>
      <c r="E110" s="26">
        <v>12.6</v>
      </c>
      <c r="F110" s="26">
        <v>12.5</v>
      </c>
      <c r="G110" s="27">
        <v>220</v>
      </c>
      <c r="H110" s="26">
        <v>101</v>
      </c>
      <c r="I110" s="26">
        <v>37.8</v>
      </c>
      <c r="J110" s="26">
        <v>2.5</v>
      </c>
      <c r="K110" s="26">
        <v>54.4</v>
      </c>
      <c r="L110" s="28" t="s">
        <v>1433</v>
      </c>
      <c r="M110" s="124"/>
    </row>
    <row r="111" spans="2:13" ht="15.75">
      <c r="B111" s="11" t="s">
        <v>1432</v>
      </c>
      <c r="C111" s="25">
        <v>200</v>
      </c>
      <c r="D111" s="26">
        <v>18.8</v>
      </c>
      <c r="E111" s="26">
        <v>16.8</v>
      </c>
      <c r="F111" s="26">
        <v>16.6</v>
      </c>
      <c r="G111" s="27">
        <v>293</v>
      </c>
      <c r="H111" s="26">
        <v>154.9</v>
      </c>
      <c r="I111" s="26">
        <v>58</v>
      </c>
      <c r="J111" s="26">
        <v>3.8</v>
      </c>
      <c r="K111" s="26">
        <v>83.4</v>
      </c>
      <c r="L111" s="28" t="s">
        <v>1433</v>
      </c>
      <c r="M111" s="124"/>
    </row>
    <row r="112" spans="2:13" ht="15.75">
      <c r="B112" s="11" t="s">
        <v>1434</v>
      </c>
      <c r="C112" s="25">
        <v>90</v>
      </c>
      <c r="D112" s="26">
        <v>16.5</v>
      </c>
      <c r="E112" s="26">
        <v>14.6</v>
      </c>
      <c r="F112" s="26">
        <v>4.9</v>
      </c>
      <c r="G112" s="27">
        <v>220</v>
      </c>
      <c r="H112" s="26">
        <v>46.9</v>
      </c>
      <c r="I112" s="26">
        <v>23.4</v>
      </c>
      <c r="J112" s="26">
        <v>2.4</v>
      </c>
      <c r="K112" s="26">
        <v>0</v>
      </c>
      <c r="L112" s="28" t="s">
        <v>1435</v>
      </c>
      <c r="M112" s="124"/>
    </row>
    <row r="113" spans="2:13" ht="15.75">
      <c r="B113" s="11" t="s">
        <v>1434</v>
      </c>
      <c r="C113" s="25">
        <v>60</v>
      </c>
      <c r="D113" s="26">
        <v>11</v>
      </c>
      <c r="E113" s="26">
        <v>9.7</v>
      </c>
      <c r="F113" s="26">
        <v>3.3</v>
      </c>
      <c r="G113" s="27">
        <v>146</v>
      </c>
      <c r="H113" s="26">
        <v>31.3</v>
      </c>
      <c r="I113" s="26">
        <v>15.6</v>
      </c>
      <c r="J113" s="26">
        <v>1.6</v>
      </c>
      <c r="K113" s="26">
        <v>0</v>
      </c>
      <c r="L113" s="28" t="s">
        <v>1435</v>
      </c>
      <c r="M113" s="124"/>
    </row>
    <row r="114" spans="2:13" ht="15.75">
      <c r="B114" s="11" t="s">
        <v>1436</v>
      </c>
      <c r="C114" s="25" t="s">
        <v>1437</v>
      </c>
      <c r="D114" s="26">
        <v>16.9</v>
      </c>
      <c r="E114" s="26">
        <v>18.2</v>
      </c>
      <c r="F114" s="26">
        <v>5</v>
      </c>
      <c r="G114" s="27">
        <v>253</v>
      </c>
      <c r="H114" s="26">
        <v>48.1</v>
      </c>
      <c r="I114" s="26">
        <v>23.4</v>
      </c>
      <c r="J114" s="26">
        <v>2.4</v>
      </c>
      <c r="K114" s="26">
        <v>0</v>
      </c>
      <c r="L114" s="28" t="s">
        <v>1435</v>
      </c>
      <c r="M114" s="124"/>
    </row>
    <row r="115" spans="2:13" ht="15.75">
      <c r="B115" s="11" t="s">
        <v>1436</v>
      </c>
      <c r="C115" s="25" t="s">
        <v>1438</v>
      </c>
      <c r="D115" s="26">
        <v>11</v>
      </c>
      <c r="E115" s="26">
        <v>11.8</v>
      </c>
      <c r="F115" s="26">
        <v>3.3</v>
      </c>
      <c r="G115" s="27">
        <v>166</v>
      </c>
      <c r="H115" s="26">
        <v>31.8</v>
      </c>
      <c r="I115" s="26">
        <v>15.6</v>
      </c>
      <c r="J115" s="26">
        <v>1.6</v>
      </c>
      <c r="K115" s="26">
        <v>0</v>
      </c>
      <c r="L115" s="28" t="s">
        <v>1435</v>
      </c>
      <c r="M115" s="124"/>
    </row>
    <row r="116" spans="2:13" ht="15.75">
      <c r="B116" s="11" t="s">
        <v>1439</v>
      </c>
      <c r="C116" s="25">
        <v>130</v>
      </c>
      <c r="D116" s="26">
        <v>12.5</v>
      </c>
      <c r="E116" s="26">
        <v>10.8</v>
      </c>
      <c r="F116" s="26">
        <v>14.8</v>
      </c>
      <c r="G116" s="27">
        <v>206</v>
      </c>
      <c r="H116" s="26">
        <v>80.4</v>
      </c>
      <c r="I116" s="26">
        <v>34.3</v>
      </c>
      <c r="J116" s="26">
        <v>2.3</v>
      </c>
      <c r="K116" s="26">
        <v>57.6</v>
      </c>
      <c r="L116" s="28" t="s">
        <v>1440</v>
      </c>
      <c r="M116" s="124"/>
    </row>
    <row r="117" spans="2:13" ht="15.75">
      <c r="B117" s="11" t="s">
        <v>1439</v>
      </c>
      <c r="C117" s="25">
        <v>180</v>
      </c>
      <c r="D117" s="26">
        <v>17.3</v>
      </c>
      <c r="E117" s="26">
        <v>15</v>
      </c>
      <c r="F117" s="26">
        <v>20.4</v>
      </c>
      <c r="G117" s="27">
        <v>286</v>
      </c>
      <c r="H117" s="26">
        <v>111.3</v>
      </c>
      <c r="I117" s="26">
        <v>47.5</v>
      </c>
      <c r="J117" s="26">
        <v>3.2</v>
      </c>
      <c r="K117" s="26">
        <v>79.8</v>
      </c>
      <c r="L117" s="28" t="s">
        <v>1440</v>
      </c>
      <c r="M117" s="124"/>
    </row>
    <row r="118" spans="2:13" ht="15.75">
      <c r="B118" s="11" t="s">
        <v>2037</v>
      </c>
      <c r="C118" s="25">
        <v>110</v>
      </c>
      <c r="D118" s="26">
        <v>15.7</v>
      </c>
      <c r="E118" s="26">
        <v>13</v>
      </c>
      <c r="F118" s="26">
        <v>5.3</v>
      </c>
      <c r="G118" s="27">
        <v>199</v>
      </c>
      <c r="H118" s="26">
        <v>17.4</v>
      </c>
      <c r="I118" s="26">
        <v>17.5</v>
      </c>
      <c r="J118" s="26">
        <v>1.7</v>
      </c>
      <c r="K118" s="26">
        <v>1.6</v>
      </c>
      <c r="L118" s="28" t="s">
        <v>1441</v>
      </c>
      <c r="M118" s="124"/>
    </row>
    <row r="119" spans="2:13" ht="15.75">
      <c r="B119" s="299" t="s">
        <v>2036</v>
      </c>
      <c r="C119" s="298">
        <v>150</v>
      </c>
      <c r="D119" s="300">
        <v>21.9</v>
      </c>
      <c r="E119" s="300">
        <v>18.3</v>
      </c>
      <c r="F119" s="300">
        <v>7.2</v>
      </c>
      <c r="G119" s="301">
        <v>277</v>
      </c>
      <c r="H119" s="300">
        <v>26.9</v>
      </c>
      <c r="I119" s="300">
        <v>31.9</v>
      </c>
      <c r="J119" s="300">
        <v>3.3</v>
      </c>
      <c r="K119" s="300">
        <v>2.1</v>
      </c>
      <c r="L119" s="302" t="s">
        <v>1441</v>
      </c>
      <c r="M119" s="100"/>
    </row>
    <row r="120" spans="2:12" ht="15.75">
      <c r="B120" s="303" t="s">
        <v>2040</v>
      </c>
      <c r="C120" s="304">
        <v>80</v>
      </c>
      <c r="D120" s="305">
        <v>13.2</v>
      </c>
      <c r="E120" s="305">
        <v>8.9</v>
      </c>
      <c r="F120" s="305">
        <v>12.3</v>
      </c>
      <c r="G120" s="304">
        <v>206</v>
      </c>
      <c r="H120" s="305">
        <v>27.6</v>
      </c>
      <c r="I120" s="305">
        <v>18.5</v>
      </c>
      <c r="J120" s="305">
        <v>1.9</v>
      </c>
      <c r="K120" s="305">
        <v>0.5</v>
      </c>
      <c r="L120" s="303" t="s">
        <v>2035</v>
      </c>
    </row>
    <row r="121" spans="2:12" ht="15.75">
      <c r="B121" s="303" t="s">
        <v>2040</v>
      </c>
      <c r="C121" s="304">
        <v>60</v>
      </c>
      <c r="D121" s="305">
        <v>9.9</v>
      </c>
      <c r="E121" s="305">
        <v>6.7</v>
      </c>
      <c r="F121" s="305">
        <v>9.2</v>
      </c>
      <c r="G121" s="304">
        <v>155</v>
      </c>
      <c r="H121" s="305">
        <v>20.7</v>
      </c>
      <c r="I121" s="305">
        <v>13.9</v>
      </c>
      <c r="J121" s="305">
        <v>1.4</v>
      </c>
      <c r="K121" s="305">
        <v>0.4</v>
      </c>
      <c r="L121" s="303" t="s">
        <v>2035</v>
      </c>
    </row>
    <row r="122" spans="2:12" ht="15.75">
      <c r="B122" s="303" t="s">
        <v>2039</v>
      </c>
      <c r="C122" s="316">
        <v>60</v>
      </c>
      <c r="D122" s="317">
        <v>9.9</v>
      </c>
      <c r="E122" s="317">
        <v>6.7</v>
      </c>
      <c r="F122" s="318">
        <v>9.2</v>
      </c>
      <c r="G122" s="319">
        <v>137</v>
      </c>
      <c r="H122" s="317">
        <v>22.4</v>
      </c>
      <c r="I122" s="317">
        <v>12.9</v>
      </c>
      <c r="J122" s="317">
        <v>0.9</v>
      </c>
      <c r="K122" s="317">
        <v>1.1</v>
      </c>
      <c r="L122" s="303" t="s">
        <v>2035</v>
      </c>
    </row>
    <row r="123" spans="2:12" ht="15.75">
      <c r="B123" s="303" t="s">
        <v>2039</v>
      </c>
      <c r="C123" s="316">
        <v>80</v>
      </c>
      <c r="D123" s="317">
        <v>13.2</v>
      </c>
      <c r="E123" s="317">
        <f>E122/D122*D123</f>
        <v>8.933333333333334</v>
      </c>
      <c r="F123" s="317">
        <v>12.3</v>
      </c>
      <c r="G123" s="319">
        <v>183</v>
      </c>
      <c r="H123" s="317">
        <v>29.9</v>
      </c>
      <c r="I123" s="317">
        <v>17.2</v>
      </c>
      <c r="J123" s="317">
        <v>1.2</v>
      </c>
      <c r="K123" s="317">
        <v>1.5</v>
      </c>
      <c r="L123" s="303" t="s">
        <v>2035</v>
      </c>
    </row>
    <row r="124" spans="2:12" ht="15.75">
      <c r="B124" s="325" t="s">
        <v>2041</v>
      </c>
      <c r="C124" s="304">
        <v>90</v>
      </c>
      <c r="D124" s="326">
        <v>14.1</v>
      </c>
      <c r="E124" s="326">
        <v>10</v>
      </c>
      <c r="F124" s="326">
        <v>3.6</v>
      </c>
      <c r="G124" s="327">
        <v>165.4</v>
      </c>
      <c r="H124" s="326">
        <v>10.7</v>
      </c>
      <c r="I124" s="326">
        <v>18.2</v>
      </c>
      <c r="J124" s="326">
        <v>5.4</v>
      </c>
      <c r="K124" s="326">
        <v>27.8</v>
      </c>
      <c r="L124" s="328" t="s">
        <v>2042</v>
      </c>
    </row>
    <row r="125" spans="2:12" ht="15.75">
      <c r="B125" s="325" t="s">
        <v>2043</v>
      </c>
      <c r="C125" s="304">
        <v>135</v>
      </c>
      <c r="D125" s="326">
        <v>21.2</v>
      </c>
      <c r="E125" s="326">
        <v>15.1</v>
      </c>
      <c r="F125" s="326">
        <v>5.4</v>
      </c>
      <c r="G125" s="327">
        <v>248</v>
      </c>
      <c r="H125" s="326">
        <f>H124/50*75</f>
        <v>16.05</v>
      </c>
      <c r="I125" s="326">
        <f>I124/50*75</f>
        <v>27.3</v>
      </c>
      <c r="J125" s="326">
        <f>J124/50*75</f>
        <v>8.100000000000001</v>
      </c>
      <c r="K125" s="326">
        <f>K124/50*75</f>
        <v>41.7</v>
      </c>
      <c r="L125" s="328" t="s">
        <v>2042</v>
      </c>
    </row>
    <row r="126" spans="2:12" ht="15.75">
      <c r="B126" s="303" t="s">
        <v>2105</v>
      </c>
      <c r="C126" s="304">
        <v>50</v>
      </c>
      <c r="D126" s="326">
        <v>9.7</v>
      </c>
      <c r="E126" s="326">
        <v>3.3</v>
      </c>
      <c r="F126" s="326">
        <v>3.5</v>
      </c>
      <c r="G126" s="434">
        <v>83</v>
      </c>
      <c r="H126" s="326">
        <v>18.4</v>
      </c>
      <c r="I126" s="326">
        <v>9.8</v>
      </c>
      <c r="J126" s="326">
        <v>3.2</v>
      </c>
      <c r="K126" s="326">
        <v>7.3</v>
      </c>
      <c r="L126" s="303" t="s">
        <v>2107</v>
      </c>
    </row>
    <row r="127" spans="2:12" ht="15.75">
      <c r="B127" s="303" t="s">
        <v>2105</v>
      </c>
      <c r="C127" s="346">
        <v>60</v>
      </c>
      <c r="D127" s="427">
        <v>11.6</v>
      </c>
      <c r="E127" s="427">
        <v>4</v>
      </c>
      <c r="F127" s="427">
        <v>4.2</v>
      </c>
      <c r="G127" s="431">
        <v>99</v>
      </c>
      <c r="H127" s="428">
        <v>22.1</v>
      </c>
      <c r="I127" s="428">
        <v>11.7</v>
      </c>
      <c r="J127" s="428">
        <v>3.8</v>
      </c>
      <c r="K127" s="428">
        <v>8.7</v>
      </c>
      <c r="L127" s="303" t="s">
        <v>2107</v>
      </c>
    </row>
    <row r="128" spans="2:12" ht="15.75">
      <c r="B128" s="303" t="s">
        <v>2105</v>
      </c>
      <c r="C128" s="346">
        <v>70</v>
      </c>
      <c r="D128" s="435">
        <v>13.6</v>
      </c>
      <c r="E128" s="435">
        <v>4.7</v>
      </c>
      <c r="F128" s="435">
        <v>4.8</v>
      </c>
      <c r="G128" s="436">
        <v>116</v>
      </c>
      <c r="H128" s="435">
        <v>25.8</v>
      </c>
      <c r="I128" s="435">
        <v>13.7</v>
      </c>
      <c r="J128" s="435">
        <v>4.5</v>
      </c>
      <c r="K128" s="435">
        <v>10.2</v>
      </c>
      <c r="L128" s="303" t="s">
        <v>2107</v>
      </c>
    </row>
    <row r="129" spans="2:12" ht="15.75">
      <c r="B129" s="303" t="s">
        <v>2105</v>
      </c>
      <c r="C129" s="433">
        <v>80</v>
      </c>
      <c r="D129" s="427">
        <v>15.5</v>
      </c>
      <c r="E129" s="427">
        <v>5.4</v>
      </c>
      <c r="F129" s="427">
        <v>5.5</v>
      </c>
      <c r="G129" s="432">
        <v>133</v>
      </c>
      <c r="H129" s="430">
        <v>29.5</v>
      </c>
      <c r="I129" s="430">
        <v>15.6</v>
      </c>
      <c r="J129" s="430">
        <v>5.1</v>
      </c>
      <c r="K129" s="430">
        <v>11.7</v>
      </c>
      <c r="L129" s="303" t="s">
        <v>2107</v>
      </c>
    </row>
    <row r="130" spans="2:12" ht="15.75">
      <c r="B130" s="303" t="s">
        <v>2106</v>
      </c>
      <c r="C130" s="346">
        <v>65</v>
      </c>
      <c r="D130" s="429">
        <v>12.9</v>
      </c>
      <c r="E130" s="429">
        <v>7.6</v>
      </c>
      <c r="F130" s="429">
        <v>4.3</v>
      </c>
      <c r="G130" s="432">
        <v>132</v>
      </c>
      <c r="H130" s="430">
        <v>23.3</v>
      </c>
      <c r="I130" s="428">
        <v>11.7</v>
      </c>
      <c r="J130" s="428">
        <v>3.8</v>
      </c>
      <c r="K130" s="428">
        <v>8.7</v>
      </c>
      <c r="L130" s="303" t="s">
        <v>2107</v>
      </c>
    </row>
    <row r="131" spans="2:12" ht="15.75">
      <c r="B131" s="303" t="s">
        <v>2106</v>
      </c>
      <c r="C131" s="433">
        <v>85</v>
      </c>
      <c r="D131" s="429">
        <v>16.8</v>
      </c>
      <c r="E131" s="429">
        <v>9</v>
      </c>
      <c r="F131" s="429">
        <v>5.6</v>
      </c>
      <c r="G131" s="432">
        <v>166</v>
      </c>
      <c r="H131" s="430">
        <v>30.7</v>
      </c>
      <c r="I131" s="430">
        <v>15.6</v>
      </c>
      <c r="J131" s="430">
        <v>5.1</v>
      </c>
      <c r="K131" s="430">
        <v>11.7</v>
      </c>
      <c r="L131" s="303" t="s">
        <v>2107</v>
      </c>
    </row>
  </sheetData>
  <sheetProtection selectLockedCells="1" selectUnlockedCells="1"/>
  <mergeCells count="7">
    <mergeCell ref="M1:M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M115"/>
  <sheetViews>
    <sheetView zoomScalePageLayoutView="0" workbookViewId="0" topLeftCell="B4">
      <selection activeCell="B29" sqref="B29:L29"/>
    </sheetView>
  </sheetViews>
  <sheetFormatPr defaultColWidth="10.25390625" defaultRowHeight="12.75"/>
  <cols>
    <col min="1" max="1" width="0" style="94" hidden="1" customWidth="1"/>
    <col min="2" max="2" width="50.875" style="124" customWidth="1"/>
    <col min="3" max="3" width="10.25390625" style="258" customWidth="1"/>
    <col min="4" max="11" width="10.25390625" style="124" customWidth="1"/>
    <col min="12" max="12" width="27.25390625" style="185" customWidth="1"/>
    <col min="13" max="13" width="28.00390625" style="94" customWidth="1"/>
    <col min="14" max="16384" width="10.25390625" style="94" customWidth="1"/>
  </cols>
  <sheetData>
    <row r="1" spans="2:13" ht="15.75" customHeight="1">
      <c r="B1" s="855" t="s">
        <v>1</v>
      </c>
      <c r="C1" s="855" t="s">
        <v>193</v>
      </c>
      <c r="D1" s="855" t="s">
        <v>194</v>
      </c>
      <c r="E1" s="855"/>
      <c r="F1" s="855"/>
      <c r="G1" s="855"/>
      <c r="H1" s="851" t="s">
        <v>195</v>
      </c>
      <c r="I1" s="851"/>
      <c r="J1" s="851"/>
      <c r="K1" s="848" t="s">
        <v>196</v>
      </c>
      <c r="L1" s="848" t="s">
        <v>7</v>
      </c>
      <c r="M1" s="848" t="s">
        <v>197</v>
      </c>
    </row>
    <row r="2" spans="2:13" ht="47.25">
      <c r="B2" s="855"/>
      <c r="C2" s="855"/>
      <c r="D2" s="82" t="s">
        <v>198</v>
      </c>
      <c r="E2" s="82" t="s">
        <v>199</v>
      </c>
      <c r="F2" s="82" t="s">
        <v>200</v>
      </c>
      <c r="G2" s="82" t="s">
        <v>201</v>
      </c>
      <c r="H2" s="47" t="s">
        <v>11</v>
      </c>
      <c r="I2" s="47" t="s">
        <v>12</v>
      </c>
      <c r="J2" s="47" t="s">
        <v>13</v>
      </c>
      <c r="K2" s="848"/>
      <c r="L2" s="848"/>
      <c r="M2" s="848"/>
    </row>
    <row r="3" spans="1:13" ht="15.75">
      <c r="A3" s="105" t="s">
        <v>1442</v>
      </c>
      <c r="B3" s="46" t="s">
        <v>1443</v>
      </c>
      <c r="C3" s="25">
        <v>60</v>
      </c>
      <c r="D3" s="26">
        <v>13.6</v>
      </c>
      <c r="E3" s="26">
        <v>10.2</v>
      </c>
      <c r="F3" s="26">
        <v>0</v>
      </c>
      <c r="G3" s="27">
        <v>146</v>
      </c>
      <c r="H3" s="8">
        <v>19.8</v>
      </c>
      <c r="I3" s="8">
        <v>11.4</v>
      </c>
      <c r="J3" s="8">
        <v>1</v>
      </c>
      <c r="K3" s="26">
        <v>0</v>
      </c>
      <c r="L3" s="28" t="s">
        <v>1444</v>
      </c>
      <c r="M3" s="73" t="s">
        <v>1445</v>
      </c>
    </row>
    <row r="4" spans="1:13" ht="15.75">
      <c r="A4" s="105" t="s">
        <v>1442</v>
      </c>
      <c r="B4" s="46" t="s">
        <v>1446</v>
      </c>
      <c r="C4" s="25">
        <v>60</v>
      </c>
      <c r="D4" s="26">
        <v>12.66</v>
      </c>
      <c r="E4" s="26">
        <v>8.16</v>
      </c>
      <c r="F4" s="26">
        <v>0</v>
      </c>
      <c r="G4" s="27">
        <v>124</v>
      </c>
      <c r="H4" s="8">
        <v>23.4</v>
      </c>
      <c r="I4" s="8">
        <v>12</v>
      </c>
      <c r="J4" s="8">
        <v>1.1</v>
      </c>
      <c r="K4" s="26">
        <v>0</v>
      </c>
      <c r="L4" s="28" t="s">
        <v>1444</v>
      </c>
      <c r="M4" s="73" t="s">
        <v>332</v>
      </c>
    </row>
    <row r="5" spans="1:13" ht="15.75">
      <c r="A5" s="105" t="s">
        <v>1442</v>
      </c>
      <c r="B5" s="46" t="s">
        <v>1447</v>
      </c>
      <c r="C5" s="25">
        <v>60</v>
      </c>
      <c r="D5" s="26">
        <v>12.66</v>
      </c>
      <c r="E5" s="26">
        <v>8.16</v>
      </c>
      <c r="F5" s="26">
        <v>0</v>
      </c>
      <c r="G5" s="27">
        <v>124</v>
      </c>
      <c r="H5" s="8">
        <v>23.4</v>
      </c>
      <c r="I5" s="8">
        <v>12</v>
      </c>
      <c r="J5" s="8">
        <v>1.1</v>
      </c>
      <c r="K5" s="26">
        <v>0</v>
      </c>
      <c r="L5" s="28" t="s">
        <v>1444</v>
      </c>
      <c r="M5" s="73" t="s">
        <v>335</v>
      </c>
    </row>
    <row r="6" spans="1:13" ht="15.75">
      <c r="A6" s="105" t="s">
        <v>1442</v>
      </c>
      <c r="B6" s="46" t="s">
        <v>1443</v>
      </c>
      <c r="C6" s="25">
        <v>80</v>
      </c>
      <c r="D6" s="26">
        <v>18.08</v>
      </c>
      <c r="E6" s="26">
        <v>13.6</v>
      </c>
      <c r="F6" s="26">
        <v>0</v>
      </c>
      <c r="G6" s="27">
        <v>195</v>
      </c>
      <c r="H6" s="8">
        <v>26.4</v>
      </c>
      <c r="I6" s="8">
        <v>15.2</v>
      </c>
      <c r="J6" s="8">
        <v>1.3</v>
      </c>
      <c r="K6" s="26">
        <v>0</v>
      </c>
      <c r="L6" s="28" t="s">
        <v>1444</v>
      </c>
      <c r="M6" s="73" t="s">
        <v>1445</v>
      </c>
    </row>
    <row r="7" spans="1:13" ht="15.75">
      <c r="A7" s="105" t="s">
        <v>1442</v>
      </c>
      <c r="B7" s="46" t="s">
        <v>1446</v>
      </c>
      <c r="C7" s="25">
        <v>80</v>
      </c>
      <c r="D7" s="26">
        <v>16.88</v>
      </c>
      <c r="E7" s="26">
        <v>10.88</v>
      </c>
      <c r="F7" s="26">
        <v>0</v>
      </c>
      <c r="G7" s="27">
        <v>165</v>
      </c>
      <c r="H7" s="8">
        <v>31.2</v>
      </c>
      <c r="I7" s="8">
        <v>16</v>
      </c>
      <c r="J7" s="8">
        <v>1.4</v>
      </c>
      <c r="K7" s="26">
        <v>0</v>
      </c>
      <c r="L7" s="28" t="s">
        <v>1444</v>
      </c>
      <c r="M7" s="73" t="s">
        <v>332</v>
      </c>
    </row>
    <row r="8" spans="1:13" ht="15.75">
      <c r="A8" s="105" t="s">
        <v>1442</v>
      </c>
      <c r="B8" s="46" t="s">
        <v>1447</v>
      </c>
      <c r="C8" s="25">
        <v>80</v>
      </c>
      <c r="D8" s="26">
        <v>16.88</v>
      </c>
      <c r="E8" s="26">
        <v>10.88</v>
      </c>
      <c r="F8" s="26">
        <v>0</v>
      </c>
      <c r="G8" s="27">
        <v>165</v>
      </c>
      <c r="H8" s="8">
        <v>31.2</v>
      </c>
      <c r="I8" s="8">
        <v>16</v>
      </c>
      <c r="J8" s="8">
        <v>1.4</v>
      </c>
      <c r="K8" s="26">
        <v>0</v>
      </c>
      <c r="L8" s="28" t="s">
        <v>1444</v>
      </c>
      <c r="M8" s="73" t="s">
        <v>335</v>
      </c>
    </row>
    <row r="9" spans="1:13" ht="15.75">
      <c r="A9" s="105" t="s">
        <v>1448</v>
      </c>
      <c r="B9" s="46" t="s">
        <v>1449</v>
      </c>
      <c r="C9" s="25">
        <v>120</v>
      </c>
      <c r="D9" s="26">
        <v>14.12</v>
      </c>
      <c r="E9" s="26">
        <v>12.94</v>
      </c>
      <c r="F9" s="26">
        <v>3.52</v>
      </c>
      <c r="G9" s="27">
        <v>187</v>
      </c>
      <c r="H9" s="8">
        <v>37.3</v>
      </c>
      <c r="I9" s="8">
        <v>14.6</v>
      </c>
      <c r="J9" s="8">
        <v>1.1</v>
      </c>
      <c r="K9" s="26">
        <v>0</v>
      </c>
      <c r="L9" s="28" t="s">
        <v>1450</v>
      </c>
      <c r="M9" s="73" t="s">
        <v>1451</v>
      </c>
    </row>
    <row r="10" spans="1:13" ht="15.75">
      <c r="A10" s="105"/>
      <c r="B10" s="46" t="s">
        <v>1452</v>
      </c>
      <c r="C10" s="25">
        <v>120</v>
      </c>
      <c r="D10" s="26">
        <v>13.24</v>
      </c>
      <c r="E10" s="26">
        <v>10.94</v>
      </c>
      <c r="F10" s="26">
        <v>3.52</v>
      </c>
      <c r="G10" s="27">
        <v>165</v>
      </c>
      <c r="H10" s="8">
        <v>40.9</v>
      </c>
      <c r="I10" s="8">
        <v>15.2</v>
      </c>
      <c r="J10" s="8">
        <v>1.2</v>
      </c>
      <c r="K10" s="26">
        <v>0</v>
      </c>
      <c r="L10" s="28" t="s">
        <v>1450</v>
      </c>
      <c r="M10" s="73" t="s">
        <v>1453</v>
      </c>
    </row>
    <row r="11" spans="1:13" ht="15.75">
      <c r="A11" s="123"/>
      <c r="B11" s="46" t="s">
        <v>1454</v>
      </c>
      <c r="C11" s="25">
        <v>120</v>
      </c>
      <c r="D11" s="26">
        <v>14.71</v>
      </c>
      <c r="E11" s="26">
        <v>4.06</v>
      </c>
      <c r="F11" s="26">
        <v>3.52</v>
      </c>
      <c r="G11" s="27">
        <v>109</v>
      </c>
      <c r="H11" s="8">
        <v>22.3</v>
      </c>
      <c r="I11" s="8">
        <v>18.8</v>
      </c>
      <c r="J11" s="8">
        <v>1</v>
      </c>
      <c r="K11" s="26">
        <v>0</v>
      </c>
      <c r="L11" s="28" t="s">
        <v>1450</v>
      </c>
      <c r="M11" s="73" t="s">
        <v>1455</v>
      </c>
    </row>
    <row r="12" spans="1:13" ht="15.75">
      <c r="A12" s="123"/>
      <c r="B12" s="46" t="s">
        <v>1449</v>
      </c>
      <c r="C12" s="25">
        <v>160</v>
      </c>
      <c r="D12" s="26">
        <v>18.82</v>
      </c>
      <c r="E12" s="26">
        <v>17.25</v>
      </c>
      <c r="F12" s="26">
        <v>4.7</v>
      </c>
      <c r="G12" s="27">
        <v>249</v>
      </c>
      <c r="H12" s="8">
        <v>49.7</v>
      </c>
      <c r="I12" s="8">
        <v>19.5</v>
      </c>
      <c r="J12" s="8">
        <v>1.5</v>
      </c>
      <c r="K12" s="26">
        <v>0</v>
      </c>
      <c r="L12" s="28" t="s">
        <v>1450</v>
      </c>
      <c r="M12" s="73" t="s">
        <v>1451</v>
      </c>
    </row>
    <row r="13" spans="1:13" ht="15.75">
      <c r="A13" s="123"/>
      <c r="B13" s="46" t="s">
        <v>1452</v>
      </c>
      <c r="C13" s="25">
        <v>160</v>
      </c>
      <c r="D13" s="26">
        <v>17.65</v>
      </c>
      <c r="E13" s="26">
        <v>14.58</v>
      </c>
      <c r="F13" s="26">
        <v>4.7</v>
      </c>
      <c r="G13" s="27">
        <v>221</v>
      </c>
      <c r="H13" s="26">
        <v>54.5</v>
      </c>
      <c r="I13" s="26">
        <v>20.3</v>
      </c>
      <c r="J13" s="26">
        <v>1.6</v>
      </c>
      <c r="K13" s="26">
        <v>0</v>
      </c>
      <c r="L13" s="28" t="s">
        <v>1450</v>
      </c>
      <c r="M13" s="73" t="s">
        <v>1453</v>
      </c>
    </row>
    <row r="14" spans="1:13" ht="15.75">
      <c r="A14" s="123"/>
      <c r="B14" s="46" t="s">
        <v>1454</v>
      </c>
      <c r="C14" s="25">
        <v>160</v>
      </c>
      <c r="D14" s="26">
        <v>19.61</v>
      </c>
      <c r="E14" s="26">
        <v>5.41</v>
      </c>
      <c r="F14" s="26">
        <v>4.7</v>
      </c>
      <c r="G14" s="27">
        <v>146</v>
      </c>
      <c r="H14" s="8">
        <v>29.7</v>
      </c>
      <c r="I14" s="8">
        <v>25.1</v>
      </c>
      <c r="J14" s="8">
        <v>1.3</v>
      </c>
      <c r="K14" s="26">
        <v>0</v>
      </c>
      <c r="L14" s="28" t="s">
        <v>1450</v>
      </c>
      <c r="M14" s="73" t="s">
        <v>1455</v>
      </c>
    </row>
    <row r="15" spans="1:13" ht="15.75">
      <c r="A15" s="123"/>
      <c r="B15" s="46" t="s">
        <v>1449</v>
      </c>
      <c r="C15" s="25">
        <v>160</v>
      </c>
      <c r="D15" s="26">
        <v>19.1</v>
      </c>
      <c r="E15" s="26">
        <v>17.25</v>
      </c>
      <c r="F15" s="26">
        <v>5.62</v>
      </c>
      <c r="G15" s="27">
        <v>254</v>
      </c>
      <c r="H15" s="8">
        <v>51.3</v>
      </c>
      <c r="I15" s="8">
        <v>23.1</v>
      </c>
      <c r="J15" s="8">
        <v>1.6</v>
      </c>
      <c r="K15" s="26">
        <v>0.54</v>
      </c>
      <c r="L15" s="28" t="s">
        <v>1450</v>
      </c>
      <c r="M15" s="73" t="s">
        <v>1456</v>
      </c>
    </row>
    <row r="16" spans="1:13" ht="15.75">
      <c r="A16" s="123"/>
      <c r="B16" s="46" t="s">
        <v>1452</v>
      </c>
      <c r="C16" s="25">
        <v>160</v>
      </c>
      <c r="D16" s="26">
        <v>17.92</v>
      </c>
      <c r="E16" s="26">
        <v>14.58</v>
      </c>
      <c r="F16" s="26">
        <v>5.62</v>
      </c>
      <c r="G16" s="27">
        <v>225</v>
      </c>
      <c r="H16" s="26">
        <v>56.1</v>
      </c>
      <c r="I16" s="26">
        <v>23.9</v>
      </c>
      <c r="J16" s="26">
        <v>1.8</v>
      </c>
      <c r="K16" s="26">
        <v>0.5</v>
      </c>
      <c r="L16" s="28" t="s">
        <v>1450</v>
      </c>
      <c r="M16" s="73" t="s">
        <v>1457</v>
      </c>
    </row>
    <row r="17" spans="1:13" ht="15.75">
      <c r="A17" s="123"/>
      <c r="B17" s="46" t="s">
        <v>1454</v>
      </c>
      <c r="C17" s="25">
        <v>160</v>
      </c>
      <c r="D17" s="26">
        <v>19.88</v>
      </c>
      <c r="E17" s="26">
        <v>5.41</v>
      </c>
      <c r="F17" s="26">
        <v>5.62</v>
      </c>
      <c r="G17" s="27">
        <v>151</v>
      </c>
      <c r="H17" s="8">
        <v>31.3</v>
      </c>
      <c r="I17" s="8">
        <v>28.7</v>
      </c>
      <c r="J17" s="8">
        <v>1.5</v>
      </c>
      <c r="K17" s="26">
        <v>0.54</v>
      </c>
      <c r="L17" s="28" t="s">
        <v>1450</v>
      </c>
      <c r="M17" s="73" t="s">
        <v>1458</v>
      </c>
    </row>
    <row r="18" spans="1:13" ht="15.75">
      <c r="A18" s="123"/>
      <c r="B18" s="46" t="s">
        <v>1449</v>
      </c>
      <c r="C18" s="25">
        <v>160</v>
      </c>
      <c r="D18" s="26">
        <v>19.21</v>
      </c>
      <c r="E18" s="26">
        <v>17.93</v>
      </c>
      <c r="F18" s="26">
        <v>6.37</v>
      </c>
      <c r="G18" s="27">
        <v>264</v>
      </c>
      <c r="H18" s="8">
        <v>54.8</v>
      </c>
      <c r="I18" s="8">
        <v>24.9</v>
      </c>
      <c r="J18" s="8">
        <v>1.7</v>
      </c>
      <c r="K18" s="26">
        <v>0.9</v>
      </c>
      <c r="L18" s="28" t="s">
        <v>1450</v>
      </c>
      <c r="M18" s="73" t="s">
        <v>1459</v>
      </c>
    </row>
    <row r="19" spans="1:13" ht="15.75">
      <c r="A19" s="123"/>
      <c r="B19" s="46" t="s">
        <v>1452</v>
      </c>
      <c r="C19" s="25">
        <v>160</v>
      </c>
      <c r="D19" s="26">
        <v>18.03</v>
      </c>
      <c r="E19" s="26">
        <v>15.26</v>
      </c>
      <c r="F19" s="26">
        <v>6.37</v>
      </c>
      <c r="G19" s="27">
        <v>235</v>
      </c>
      <c r="H19" s="26">
        <v>59.6</v>
      </c>
      <c r="I19" s="26">
        <v>25.7</v>
      </c>
      <c r="J19" s="26">
        <v>1.9</v>
      </c>
      <c r="K19" s="26">
        <v>0.9</v>
      </c>
      <c r="L19" s="28" t="s">
        <v>1450</v>
      </c>
      <c r="M19" s="73" t="s">
        <v>1460</v>
      </c>
    </row>
    <row r="20" spans="1:13" ht="15.75">
      <c r="A20" s="123"/>
      <c r="B20" s="46" t="s">
        <v>1454</v>
      </c>
      <c r="C20" s="25">
        <v>160</v>
      </c>
      <c r="D20" s="26">
        <v>19.99</v>
      </c>
      <c r="E20" s="26">
        <v>6.09</v>
      </c>
      <c r="F20" s="26">
        <v>6.37</v>
      </c>
      <c r="G20" s="27">
        <v>160</v>
      </c>
      <c r="H20" s="8">
        <v>34.8</v>
      </c>
      <c r="I20" s="8">
        <v>30.5</v>
      </c>
      <c r="J20" s="8">
        <v>1.6</v>
      </c>
      <c r="K20" s="26">
        <v>0.9</v>
      </c>
      <c r="L20" s="28" t="s">
        <v>1450</v>
      </c>
      <c r="M20" s="73" t="s">
        <v>1461</v>
      </c>
    </row>
    <row r="21" spans="1:13" ht="15.75">
      <c r="A21" s="105" t="s">
        <v>1462</v>
      </c>
      <c r="B21" s="46" t="s">
        <v>1463</v>
      </c>
      <c r="C21" s="25">
        <v>180</v>
      </c>
      <c r="D21" s="26">
        <v>9.09</v>
      </c>
      <c r="E21" s="26">
        <v>6.5</v>
      </c>
      <c r="F21" s="26">
        <v>16.49</v>
      </c>
      <c r="G21" s="27">
        <v>161</v>
      </c>
      <c r="H21" s="8">
        <v>39.6</v>
      </c>
      <c r="I21" s="8">
        <v>36.7</v>
      </c>
      <c r="J21" s="8">
        <v>1.5</v>
      </c>
      <c r="K21" s="26">
        <v>7.34</v>
      </c>
      <c r="L21" s="28" t="s">
        <v>59</v>
      </c>
      <c r="M21" s="73" t="s">
        <v>1451</v>
      </c>
    </row>
    <row r="22" spans="1:13" ht="15.75">
      <c r="A22" s="105"/>
      <c r="B22" s="46" t="s">
        <v>1464</v>
      </c>
      <c r="C22" s="25">
        <v>180</v>
      </c>
      <c r="D22" s="26">
        <v>8.66</v>
      </c>
      <c r="E22" s="26">
        <v>5.55</v>
      </c>
      <c r="F22" s="26">
        <v>16.49</v>
      </c>
      <c r="G22" s="27">
        <v>151</v>
      </c>
      <c r="H22" s="26">
        <v>41.3</v>
      </c>
      <c r="I22" s="26">
        <v>37</v>
      </c>
      <c r="J22" s="26">
        <v>1.5</v>
      </c>
      <c r="K22" s="26">
        <v>7.34</v>
      </c>
      <c r="L22" s="28" t="s">
        <v>59</v>
      </c>
      <c r="M22" s="73" t="s">
        <v>1453</v>
      </c>
    </row>
    <row r="23" spans="1:13" ht="15.75">
      <c r="A23" s="123"/>
      <c r="B23" s="46" t="s">
        <v>58</v>
      </c>
      <c r="C23" s="25">
        <v>180</v>
      </c>
      <c r="D23" s="26">
        <v>9.37</v>
      </c>
      <c r="E23" s="26">
        <v>2.28</v>
      </c>
      <c r="F23" s="26">
        <v>16.49</v>
      </c>
      <c r="G23" s="27">
        <v>124</v>
      </c>
      <c r="H23" s="26">
        <v>33.6</v>
      </c>
      <c r="I23" s="26">
        <v>38.7</v>
      </c>
      <c r="J23" s="26">
        <v>1.4</v>
      </c>
      <c r="K23" s="26">
        <v>7.3</v>
      </c>
      <c r="L23" s="28" t="s">
        <v>59</v>
      </c>
      <c r="M23" s="73" t="s">
        <v>1455</v>
      </c>
    </row>
    <row r="24" spans="1:13" ht="15.75">
      <c r="A24" s="123"/>
      <c r="B24" s="46" t="s">
        <v>1463</v>
      </c>
      <c r="C24" s="25">
        <v>230</v>
      </c>
      <c r="D24" s="26">
        <v>11.94</v>
      </c>
      <c r="E24" s="26">
        <v>8.64</v>
      </c>
      <c r="F24" s="26">
        <v>20.88</v>
      </c>
      <c r="G24" s="27">
        <v>209</v>
      </c>
      <c r="H24" s="8">
        <v>51.2</v>
      </c>
      <c r="I24" s="8">
        <v>46.6</v>
      </c>
      <c r="J24" s="8">
        <v>1.9</v>
      </c>
      <c r="K24" s="26">
        <v>9.2</v>
      </c>
      <c r="L24" s="28" t="s">
        <v>59</v>
      </c>
      <c r="M24" s="73" t="s">
        <v>1451</v>
      </c>
    </row>
    <row r="25" spans="1:13" ht="15.75">
      <c r="A25" s="123"/>
      <c r="B25" s="46" t="s">
        <v>1464</v>
      </c>
      <c r="C25" s="25">
        <v>230</v>
      </c>
      <c r="D25" s="26">
        <v>11.37</v>
      </c>
      <c r="E25" s="26">
        <v>7.37</v>
      </c>
      <c r="F25" s="26">
        <v>20.88</v>
      </c>
      <c r="G25" s="27">
        <v>195</v>
      </c>
      <c r="H25" s="26">
        <v>53.4</v>
      </c>
      <c r="I25" s="26">
        <v>47</v>
      </c>
      <c r="J25" s="26">
        <v>1.9</v>
      </c>
      <c r="K25" s="26">
        <v>9.2</v>
      </c>
      <c r="L25" s="28" t="s">
        <v>59</v>
      </c>
      <c r="M25" s="73" t="s">
        <v>1453</v>
      </c>
    </row>
    <row r="26" spans="1:13" ht="15.75">
      <c r="A26" s="123"/>
      <c r="B26" s="46" t="s">
        <v>58</v>
      </c>
      <c r="C26" s="25">
        <v>230</v>
      </c>
      <c r="D26" s="26">
        <v>12.32</v>
      </c>
      <c r="E26" s="26">
        <v>3.02</v>
      </c>
      <c r="F26" s="26">
        <v>20.88</v>
      </c>
      <c r="G26" s="27">
        <v>160</v>
      </c>
      <c r="H26" s="26">
        <v>41.8</v>
      </c>
      <c r="I26" s="26">
        <v>49.1</v>
      </c>
      <c r="J26" s="26">
        <v>1.8</v>
      </c>
      <c r="K26" s="26">
        <v>9.2</v>
      </c>
      <c r="L26" s="28" t="s">
        <v>59</v>
      </c>
      <c r="M26" s="73" t="s">
        <v>1455</v>
      </c>
    </row>
    <row r="27" spans="1:13" ht="15.75">
      <c r="A27" s="123"/>
      <c r="B27" s="46" t="s">
        <v>1463</v>
      </c>
      <c r="C27" s="25">
        <v>160</v>
      </c>
      <c r="D27" s="26">
        <v>12.08</v>
      </c>
      <c r="E27" s="26">
        <v>8.64</v>
      </c>
      <c r="F27" s="26">
        <v>21.29</v>
      </c>
      <c r="G27" s="27">
        <v>211</v>
      </c>
      <c r="H27" s="8">
        <v>51.9</v>
      </c>
      <c r="I27" s="8">
        <v>48.2</v>
      </c>
      <c r="J27" s="8">
        <v>1.9</v>
      </c>
      <c r="K27" s="26">
        <v>9.44</v>
      </c>
      <c r="L27" s="28" t="s">
        <v>59</v>
      </c>
      <c r="M27" s="73" t="s">
        <v>1456</v>
      </c>
    </row>
    <row r="28" spans="1:13" ht="15.75">
      <c r="A28" s="123"/>
      <c r="B28" s="46" t="s">
        <v>1464</v>
      </c>
      <c r="C28" s="25">
        <v>160</v>
      </c>
      <c r="D28" s="26">
        <v>11.51</v>
      </c>
      <c r="E28" s="26">
        <v>7.37</v>
      </c>
      <c r="F28" s="26">
        <v>21.29</v>
      </c>
      <c r="G28" s="27">
        <v>198</v>
      </c>
      <c r="H28" s="26">
        <v>54.1</v>
      </c>
      <c r="I28" s="26">
        <v>48.6</v>
      </c>
      <c r="J28" s="26">
        <v>2</v>
      </c>
      <c r="K28" s="26">
        <v>9.4</v>
      </c>
      <c r="L28" s="28" t="s">
        <v>59</v>
      </c>
      <c r="M28" s="73" t="s">
        <v>1457</v>
      </c>
    </row>
    <row r="29" spans="1:13" ht="15.75">
      <c r="A29" s="123"/>
      <c r="B29" s="46" t="s">
        <v>58</v>
      </c>
      <c r="C29" s="25">
        <v>160</v>
      </c>
      <c r="D29" s="26">
        <v>12.46</v>
      </c>
      <c r="E29" s="26">
        <v>3.02</v>
      </c>
      <c r="F29" s="26">
        <v>21.29</v>
      </c>
      <c r="G29" s="27">
        <v>162</v>
      </c>
      <c r="H29" s="26">
        <v>42.5</v>
      </c>
      <c r="I29" s="26">
        <v>50.8</v>
      </c>
      <c r="J29" s="26">
        <v>1.9</v>
      </c>
      <c r="K29" s="26">
        <v>9.4</v>
      </c>
      <c r="L29" s="28" t="s">
        <v>59</v>
      </c>
      <c r="M29" s="73" t="s">
        <v>1458</v>
      </c>
    </row>
    <row r="30" spans="1:13" ht="15.75">
      <c r="A30" s="105" t="s">
        <v>1465</v>
      </c>
      <c r="B30" s="46" t="s">
        <v>1466</v>
      </c>
      <c r="C30" s="25">
        <v>160</v>
      </c>
      <c r="D30" s="26">
        <v>16</v>
      </c>
      <c r="E30" s="26">
        <v>14.78</v>
      </c>
      <c r="F30" s="26">
        <v>26.76</v>
      </c>
      <c r="G30" s="27">
        <v>304</v>
      </c>
      <c r="H30" s="8">
        <v>30.2</v>
      </c>
      <c r="I30" s="8">
        <v>34.2</v>
      </c>
      <c r="J30" s="8">
        <v>1.5</v>
      </c>
      <c r="K30" s="26">
        <v>0.41</v>
      </c>
      <c r="L30" s="28" t="s">
        <v>1467</v>
      </c>
      <c r="M30" s="73" t="s">
        <v>1445</v>
      </c>
    </row>
    <row r="31" spans="1:13" ht="15.75">
      <c r="A31" s="105"/>
      <c r="B31" s="46" t="s">
        <v>1468</v>
      </c>
      <c r="C31" s="25">
        <v>160</v>
      </c>
      <c r="D31" s="26">
        <v>15.12</v>
      </c>
      <c r="E31" s="26">
        <v>12.76</v>
      </c>
      <c r="F31" s="26">
        <v>26.76</v>
      </c>
      <c r="G31" s="27">
        <v>282</v>
      </c>
      <c r="H31" s="8">
        <v>33.7</v>
      </c>
      <c r="I31" s="8">
        <v>34.8</v>
      </c>
      <c r="J31" s="8">
        <v>1.6</v>
      </c>
      <c r="K31" s="26">
        <v>0.4</v>
      </c>
      <c r="L31" s="28" t="s">
        <v>1467</v>
      </c>
      <c r="M31" s="73" t="s">
        <v>332</v>
      </c>
    </row>
    <row r="32" spans="1:13" ht="15.75">
      <c r="A32" s="105"/>
      <c r="B32" s="46" t="s">
        <v>1469</v>
      </c>
      <c r="C32" s="25">
        <v>160</v>
      </c>
      <c r="D32" s="26">
        <v>16.59</v>
      </c>
      <c r="E32" s="26">
        <v>5.81</v>
      </c>
      <c r="F32" s="26">
        <v>26.76</v>
      </c>
      <c r="G32" s="27">
        <v>226</v>
      </c>
      <c r="H32" s="8">
        <v>15.5</v>
      </c>
      <c r="I32" s="8">
        <v>38.3</v>
      </c>
      <c r="J32" s="8">
        <v>1.3</v>
      </c>
      <c r="K32" s="26">
        <v>0.4</v>
      </c>
      <c r="L32" s="28" t="s">
        <v>1467</v>
      </c>
      <c r="M32" s="73" t="s">
        <v>335</v>
      </c>
    </row>
    <row r="33" spans="1:13" ht="15.75">
      <c r="A33" s="105"/>
      <c r="B33" s="46" t="s">
        <v>1466</v>
      </c>
      <c r="C33" s="25">
        <v>210</v>
      </c>
      <c r="D33" s="26">
        <v>21.47</v>
      </c>
      <c r="E33" s="26">
        <v>19.69</v>
      </c>
      <c r="F33" s="26">
        <v>35.69</v>
      </c>
      <c r="G33" s="27">
        <v>406</v>
      </c>
      <c r="H33" s="8">
        <v>40.3</v>
      </c>
      <c r="I33" s="8">
        <v>46.8</v>
      </c>
      <c r="J33" s="8">
        <v>2</v>
      </c>
      <c r="K33" s="26">
        <v>1</v>
      </c>
      <c r="L33" s="28" t="s">
        <v>1467</v>
      </c>
      <c r="M33" s="73" t="s">
        <v>1445</v>
      </c>
    </row>
    <row r="34" spans="1:13" ht="15.75">
      <c r="A34" s="105"/>
      <c r="B34" s="46" t="s">
        <v>1468</v>
      </c>
      <c r="C34" s="25">
        <v>210</v>
      </c>
      <c r="D34" s="26">
        <v>20.3</v>
      </c>
      <c r="E34" s="26">
        <v>17</v>
      </c>
      <c r="F34" s="26">
        <v>35.69</v>
      </c>
      <c r="G34" s="27">
        <v>377</v>
      </c>
      <c r="H34" s="8">
        <v>45.1</v>
      </c>
      <c r="I34" s="8">
        <v>47.5</v>
      </c>
      <c r="J34" s="8">
        <v>2.2</v>
      </c>
      <c r="K34" s="26">
        <v>0</v>
      </c>
      <c r="L34" s="28" t="s">
        <v>1467</v>
      </c>
      <c r="M34" s="73" t="s">
        <v>332</v>
      </c>
    </row>
    <row r="35" spans="1:13" ht="15" customHeight="1">
      <c r="A35" s="105"/>
      <c r="B35" s="46" t="s">
        <v>1469</v>
      </c>
      <c r="C35" s="25">
        <v>210</v>
      </c>
      <c r="D35" s="26">
        <v>22.26</v>
      </c>
      <c r="E35" s="26">
        <v>7.73</v>
      </c>
      <c r="F35" s="26">
        <v>35.69</v>
      </c>
      <c r="G35" s="27">
        <v>301</v>
      </c>
      <c r="H35" s="8">
        <v>20.7</v>
      </c>
      <c r="I35" s="8">
        <v>52.2</v>
      </c>
      <c r="J35" s="8">
        <v>1.9</v>
      </c>
      <c r="K35" s="26">
        <v>1</v>
      </c>
      <c r="L35" s="28" t="s">
        <v>1467</v>
      </c>
      <c r="M35" s="73" t="s">
        <v>335</v>
      </c>
    </row>
    <row r="36" spans="1:13" ht="15.75">
      <c r="A36" s="262" t="s">
        <v>1470</v>
      </c>
      <c r="B36" s="46" t="s">
        <v>1471</v>
      </c>
      <c r="C36" s="25">
        <v>60</v>
      </c>
      <c r="D36" s="26">
        <v>9.43</v>
      </c>
      <c r="E36" s="26">
        <v>9.65</v>
      </c>
      <c r="F36" s="26">
        <v>9.98</v>
      </c>
      <c r="G36" s="27">
        <v>164</v>
      </c>
      <c r="H36" s="8">
        <v>26.4</v>
      </c>
      <c r="I36" s="8">
        <v>15.7</v>
      </c>
      <c r="J36" s="8">
        <v>1.1</v>
      </c>
      <c r="K36" s="26">
        <v>0.5</v>
      </c>
      <c r="L36" s="28" t="s">
        <v>1472</v>
      </c>
      <c r="M36" s="73" t="s">
        <v>1473</v>
      </c>
    </row>
    <row r="37" spans="1:13" ht="15.75">
      <c r="A37" s="105"/>
      <c r="B37" s="46" t="s">
        <v>1474</v>
      </c>
      <c r="C37" s="25">
        <v>60</v>
      </c>
      <c r="D37" s="26">
        <v>9.63</v>
      </c>
      <c r="E37" s="26">
        <v>8.68</v>
      </c>
      <c r="F37" s="26">
        <v>9.98</v>
      </c>
      <c r="G37" s="27">
        <v>157</v>
      </c>
      <c r="H37" s="8">
        <v>25.7</v>
      </c>
      <c r="I37" s="8">
        <v>16.1</v>
      </c>
      <c r="J37" s="8">
        <v>1</v>
      </c>
      <c r="K37" s="26">
        <v>0.5</v>
      </c>
      <c r="L37" s="28" t="s">
        <v>1472</v>
      </c>
      <c r="M37" s="73" t="s">
        <v>1475</v>
      </c>
    </row>
    <row r="38" spans="1:13" ht="15.75">
      <c r="A38" s="123"/>
      <c r="B38" s="46" t="s">
        <v>1476</v>
      </c>
      <c r="C38" s="25">
        <v>60</v>
      </c>
      <c r="D38" s="26">
        <v>11.66</v>
      </c>
      <c r="E38" s="26">
        <v>2.75</v>
      </c>
      <c r="F38" s="26">
        <v>9.98</v>
      </c>
      <c r="G38" s="27">
        <v>111</v>
      </c>
      <c r="H38" s="8">
        <v>23.5</v>
      </c>
      <c r="I38" s="8">
        <v>19</v>
      </c>
      <c r="J38" s="8">
        <v>1</v>
      </c>
      <c r="K38" s="26">
        <v>0.1</v>
      </c>
      <c r="L38" s="28" t="s">
        <v>1472</v>
      </c>
      <c r="M38" s="73" t="s">
        <v>1477</v>
      </c>
    </row>
    <row r="39" spans="1:13" ht="15.75">
      <c r="A39" s="123"/>
      <c r="B39" s="46" t="s">
        <v>1471</v>
      </c>
      <c r="C39" s="25">
        <v>60</v>
      </c>
      <c r="D39" s="26">
        <v>8.99</v>
      </c>
      <c r="E39" s="26">
        <v>9.25</v>
      </c>
      <c r="F39" s="26">
        <v>9.33</v>
      </c>
      <c r="G39" s="27">
        <v>157</v>
      </c>
      <c r="H39" s="8">
        <v>11.3</v>
      </c>
      <c r="I39" s="8">
        <v>13.5</v>
      </c>
      <c r="J39" s="8">
        <v>1.1</v>
      </c>
      <c r="K39" s="26">
        <v>0.4</v>
      </c>
      <c r="L39" s="28" t="s">
        <v>1472</v>
      </c>
      <c r="M39" s="73" t="s">
        <v>1478</v>
      </c>
    </row>
    <row r="40" spans="1:13" ht="15.75">
      <c r="A40" s="123"/>
      <c r="B40" s="46" t="s">
        <v>1474</v>
      </c>
      <c r="C40" s="25">
        <v>60</v>
      </c>
      <c r="D40" s="26">
        <v>9.2</v>
      </c>
      <c r="E40" s="26">
        <v>8.29</v>
      </c>
      <c r="F40" s="26">
        <v>9.33</v>
      </c>
      <c r="G40" s="27">
        <v>149</v>
      </c>
      <c r="H40" s="8">
        <v>10.5</v>
      </c>
      <c r="I40" s="8">
        <v>14</v>
      </c>
      <c r="J40" s="8">
        <v>1</v>
      </c>
      <c r="K40" s="26">
        <v>0.4</v>
      </c>
      <c r="L40" s="28" t="s">
        <v>1472</v>
      </c>
      <c r="M40" s="73" t="s">
        <v>1479</v>
      </c>
    </row>
    <row r="41" spans="1:13" ht="15.75">
      <c r="A41" s="123"/>
      <c r="B41" s="46" t="s">
        <v>1476</v>
      </c>
      <c r="C41" s="25">
        <v>60</v>
      </c>
      <c r="D41" s="26">
        <v>11.22</v>
      </c>
      <c r="E41" s="26">
        <v>2.36</v>
      </c>
      <c r="F41" s="26">
        <v>9.33</v>
      </c>
      <c r="G41" s="27">
        <v>103</v>
      </c>
      <c r="H41" s="8">
        <v>8.4</v>
      </c>
      <c r="I41" s="8">
        <v>16.9</v>
      </c>
      <c r="J41" s="8">
        <v>1</v>
      </c>
      <c r="K41" s="26">
        <v>0</v>
      </c>
      <c r="L41" s="28" t="s">
        <v>1472</v>
      </c>
      <c r="M41" s="73" t="s">
        <v>1480</v>
      </c>
    </row>
    <row r="42" spans="1:13" ht="15.75">
      <c r="A42" s="123"/>
      <c r="B42" s="46" t="s">
        <v>1471</v>
      </c>
      <c r="C42" s="25">
        <v>80</v>
      </c>
      <c r="D42" s="26">
        <v>12.64</v>
      </c>
      <c r="E42" s="26">
        <v>13.14</v>
      </c>
      <c r="F42" s="26">
        <v>13.46</v>
      </c>
      <c r="G42" s="27">
        <v>223</v>
      </c>
      <c r="H42" s="8">
        <v>35.1</v>
      </c>
      <c r="I42" s="8">
        <v>21</v>
      </c>
      <c r="J42" s="8">
        <v>1.5</v>
      </c>
      <c r="K42" s="26">
        <v>0.7</v>
      </c>
      <c r="L42" s="28" t="s">
        <v>1472</v>
      </c>
      <c r="M42" s="73" t="s">
        <v>1473</v>
      </c>
    </row>
    <row r="43" spans="1:13" ht="15.75">
      <c r="A43" s="123"/>
      <c r="B43" s="46" t="s">
        <v>1474</v>
      </c>
      <c r="C43" s="25">
        <v>80</v>
      </c>
      <c r="D43" s="26">
        <v>12.92</v>
      </c>
      <c r="E43" s="26">
        <v>11.85</v>
      </c>
      <c r="F43" s="26">
        <v>13.46</v>
      </c>
      <c r="G43" s="27">
        <v>212</v>
      </c>
      <c r="H43" s="8">
        <v>34.1</v>
      </c>
      <c r="I43" s="8">
        <v>21.6</v>
      </c>
      <c r="J43" s="8">
        <v>1.3</v>
      </c>
      <c r="K43" s="26">
        <v>0.7</v>
      </c>
      <c r="L43" s="28" t="s">
        <v>1472</v>
      </c>
      <c r="M43" s="73" t="s">
        <v>1475</v>
      </c>
    </row>
    <row r="44" spans="1:13" ht="15.75">
      <c r="A44" s="123"/>
      <c r="B44" s="46" t="s">
        <v>1476</v>
      </c>
      <c r="C44" s="25">
        <v>80</v>
      </c>
      <c r="D44" s="26">
        <v>15.64</v>
      </c>
      <c r="E44" s="26">
        <v>3.89</v>
      </c>
      <c r="F44" s="26">
        <v>13.46</v>
      </c>
      <c r="G44" s="27">
        <v>151</v>
      </c>
      <c r="H44" s="8">
        <v>31.2</v>
      </c>
      <c r="I44" s="8">
        <v>25.5</v>
      </c>
      <c r="J44" s="8">
        <v>1.4</v>
      </c>
      <c r="K44" s="26">
        <v>0.1</v>
      </c>
      <c r="L44" s="28" t="s">
        <v>1472</v>
      </c>
      <c r="M44" s="73" t="s">
        <v>1477</v>
      </c>
    </row>
    <row r="45" spans="1:13" ht="15.75">
      <c r="A45" s="123"/>
      <c r="B45" s="46" t="s">
        <v>1471</v>
      </c>
      <c r="C45" s="25">
        <v>80</v>
      </c>
      <c r="D45" s="26">
        <v>12.07</v>
      </c>
      <c r="E45" s="26">
        <v>12.63</v>
      </c>
      <c r="F45" s="26">
        <v>12.6</v>
      </c>
      <c r="G45" s="27">
        <v>212</v>
      </c>
      <c r="H45" s="8">
        <v>15.2</v>
      </c>
      <c r="I45" s="8">
        <v>18.3</v>
      </c>
      <c r="J45" s="8">
        <v>1.5</v>
      </c>
      <c r="K45" s="26">
        <v>0.5</v>
      </c>
      <c r="L45" s="28" t="s">
        <v>1472</v>
      </c>
      <c r="M45" s="73" t="s">
        <v>1478</v>
      </c>
    </row>
    <row r="46" spans="1:13" ht="15.75">
      <c r="A46" s="123"/>
      <c r="B46" s="46" t="s">
        <v>1474</v>
      </c>
      <c r="C46" s="25">
        <v>80</v>
      </c>
      <c r="D46" s="26">
        <v>12.35</v>
      </c>
      <c r="E46" s="26">
        <v>11.34</v>
      </c>
      <c r="F46" s="26">
        <v>12.6</v>
      </c>
      <c r="G46" s="27">
        <v>202</v>
      </c>
      <c r="H46" s="8">
        <v>14.2</v>
      </c>
      <c r="I46" s="8">
        <v>18.8</v>
      </c>
      <c r="J46" s="8">
        <v>1.3</v>
      </c>
      <c r="K46" s="26">
        <v>0.6</v>
      </c>
      <c r="L46" s="28" t="s">
        <v>1472</v>
      </c>
      <c r="M46" s="73" t="s">
        <v>1479</v>
      </c>
    </row>
    <row r="47" spans="1:13" ht="15.75">
      <c r="A47" s="123"/>
      <c r="B47" s="46" t="s">
        <v>1476</v>
      </c>
      <c r="C47" s="25">
        <v>80</v>
      </c>
      <c r="D47" s="26">
        <v>15.07</v>
      </c>
      <c r="E47" s="26">
        <v>3.38</v>
      </c>
      <c r="F47" s="26">
        <v>12.6</v>
      </c>
      <c r="G47" s="27">
        <v>141</v>
      </c>
      <c r="H47" s="8">
        <v>11.3</v>
      </c>
      <c r="I47" s="8">
        <v>22.7</v>
      </c>
      <c r="J47" s="8">
        <v>1.3</v>
      </c>
      <c r="K47" s="26">
        <v>0</v>
      </c>
      <c r="L47" s="28" t="s">
        <v>1472</v>
      </c>
      <c r="M47" s="73" t="s">
        <v>1480</v>
      </c>
    </row>
    <row r="48" spans="1:13" ht="15.75">
      <c r="A48" s="105" t="s">
        <v>1481</v>
      </c>
      <c r="B48" s="46" t="s">
        <v>1482</v>
      </c>
      <c r="C48" s="25">
        <v>60</v>
      </c>
      <c r="D48" s="26">
        <v>8.89</v>
      </c>
      <c r="E48" s="26">
        <v>9.26</v>
      </c>
      <c r="F48" s="26">
        <v>5.95</v>
      </c>
      <c r="G48" s="27">
        <v>143</v>
      </c>
      <c r="H48" s="8">
        <v>25.8</v>
      </c>
      <c r="I48" s="8">
        <v>13.4</v>
      </c>
      <c r="J48" s="8">
        <v>0.9</v>
      </c>
      <c r="K48" s="26">
        <v>0.3</v>
      </c>
      <c r="L48" s="28" t="s">
        <v>159</v>
      </c>
      <c r="M48" s="73" t="s">
        <v>1483</v>
      </c>
    </row>
    <row r="49" spans="1:13" ht="15.75">
      <c r="A49" s="105"/>
      <c r="B49" s="46" t="s">
        <v>1482</v>
      </c>
      <c r="C49" s="25">
        <v>60</v>
      </c>
      <c r="D49" s="26">
        <v>10.1</v>
      </c>
      <c r="E49" s="26">
        <v>5.1</v>
      </c>
      <c r="F49" s="26">
        <v>6</v>
      </c>
      <c r="G49" s="27">
        <v>111</v>
      </c>
      <c r="H49" s="8">
        <v>10.1</v>
      </c>
      <c r="I49" s="8">
        <v>11.3</v>
      </c>
      <c r="J49" s="8">
        <v>0.9</v>
      </c>
      <c r="K49" s="26">
        <v>0.3</v>
      </c>
      <c r="L49" s="28" t="s">
        <v>159</v>
      </c>
      <c r="M49" s="73" t="s">
        <v>1484</v>
      </c>
    </row>
    <row r="50" spans="1:13" ht="15.75">
      <c r="A50" s="123"/>
      <c r="B50" s="46" t="s">
        <v>1485</v>
      </c>
      <c r="C50" s="25">
        <v>60</v>
      </c>
      <c r="D50" s="26">
        <v>8.5</v>
      </c>
      <c r="E50" s="26">
        <v>8.9</v>
      </c>
      <c r="F50" s="26">
        <v>5.3</v>
      </c>
      <c r="G50" s="27">
        <v>135</v>
      </c>
      <c r="H50" s="8">
        <v>25.1</v>
      </c>
      <c r="I50" s="8">
        <v>13.9</v>
      </c>
      <c r="J50" s="8">
        <v>0.8</v>
      </c>
      <c r="K50" s="26">
        <v>0.2</v>
      </c>
      <c r="L50" s="28" t="s">
        <v>159</v>
      </c>
      <c r="M50" s="73" t="s">
        <v>1486</v>
      </c>
    </row>
    <row r="51" spans="1:13" ht="15.75">
      <c r="A51" s="123"/>
      <c r="B51" s="46" t="s">
        <v>1485</v>
      </c>
      <c r="C51" s="25">
        <v>60</v>
      </c>
      <c r="D51" s="26">
        <v>9.7</v>
      </c>
      <c r="E51" s="26">
        <v>4.8</v>
      </c>
      <c r="F51" s="26">
        <v>5.3</v>
      </c>
      <c r="G51" s="27">
        <v>103</v>
      </c>
      <c r="H51" s="8">
        <v>9.3</v>
      </c>
      <c r="I51" s="8">
        <v>11.7</v>
      </c>
      <c r="J51" s="8">
        <v>0.8</v>
      </c>
      <c r="K51" s="26">
        <v>0.2</v>
      </c>
      <c r="L51" s="28" t="s">
        <v>159</v>
      </c>
      <c r="M51" s="73" t="s">
        <v>1487</v>
      </c>
    </row>
    <row r="52" spans="1:13" ht="15.75">
      <c r="A52" s="123"/>
      <c r="B52" s="46" t="s">
        <v>158</v>
      </c>
      <c r="C52" s="25">
        <v>60</v>
      </c>
      <c r="D52" s="26">
        <v>8.7</v>
      </c>
      <c r="E52" s="26">
        <v>8</v>
      </c>
      <c r="F52" s="26">
        <v>5.3</v>
      </c>
      <c r="G52" s="27">
        <v>127</v>
      </c>
      <c r="H52" s="8">
        <v>22.8</v>
      </c>
      <c r="I52" s="8">
        <v>16.9</v>
      </c>
      <c r="J52" s="8">
        <v>0.9</v>
      </c>
      <c r="K52" s="26">
        <v>0.3</v>
      </c>
      <c r="L52" s="28" t="s">
        <v>159</v>
      </c>
      <c r="M52" s="73" t="s">
        <v>1488</v>
      </c>
    </row>
    <row r="53" spans="1:13" ht="15.75">
      <c r="A53" s="123"/>
      <c r="B53" s="46" t="s">
        <v>158</v>
      </c>
      <c r="C53" s="25">
        <v>60</v>
      </c>
      <c r="D53" s="26">
        <v>10.71</v>
      </c>
      <c r="E53" s="26">
        <v>2.2</v>
      </c>
      <c r="F53" s="26">
        <v>5.3</v>
      </c>
      <c r="G53" s="27">
        <v>84</v>
      </c>
      <c r="H53" s="8">
        <v>7.1</v>
      </c>
      <c r="I53" s="8">
        <v>14.7</v>
      </c>
      <c r="J53" s="8">
        <v>0.8</v>
      </c>
      <c r="K53" s="26">
        <v>0</v>
      </c>
      <c r="L53" s="28" t="s">
        <v>159</v>
      </c>
      <c r="M53" s="73" t="s">
        <v>1489</v>
      </c>
    </row>
    <row r="54" spans="1:13" ht="15.75">
      <c r="A54" s="123"/>
      <c r="B54" s="46" t="s">
        <v>1482</v>
      </c>
      <c r="C54" s="25">
        <v>80</v>
      </c>
      <c r="D54" s="26">
        <v>11.93</v>
      </c>
      <c r="E54" s="26">
        <v>12.62</v>
      </c>
      <c r="F54" s="26">
        <v>8.09</v>
      </c>
      <c r="G54" s="27">
        <v>194</v>
      </c>
      <c r="H54" s="8">
        <v>34.2</v>
      </c>
      <c r="I54" s="8">
        <v>18</v>
      </c>
      <c r="J54" s="8">
        <v>1.3</v>
      </c>
      <c r="K54" s="26">
        <v>0.4</v>
      </c>
      <c r="L54" s="28" t="s">
        <v>159</v>
      </c>
      <c r="M54" s="73" t="s">
        <v>1483</v>
      </c>
    </row>
    <row r="55" spans="1:13" ht="15.75">
      <c r="A55" s="123"/>
      <c r="B55" s="46" t="s">
        <v>1482</v>
      </c>
      <c r="C55" s="25">
        <v>80</v>
      </c>
      <c r="D55" s="26">
        <v>13.6</v>
      </c>
      <c r="E55" s="26">
        <v>7.1</v>
      </c>
      <c r="F55" s="26">
        <v>8.1</v>
      </c>
      <c r="G55" s="27">
        <v>151</v>
      </c>
      <c r="H55" s="8">
        <v>13.6</v>
      </c>
      <c r="I55" s="8">
        <v>15.2</v>
      </c>
      <c r="J55" s="8">
        <v>1.2</v>
      </c>
      <c r="K55" s="26">
        <v>0.4</v>
      </c>
      <c r="L55" s="28" t="s">
        <v>159</v>
      </c>
      <c r="M55" s="73" t="s">
        <v>1484</v>
      </c>
    </row>
    <row r="56" spans="1:13" ht="15.75">
      <c r="A56" s="123"/>
      <c r="B56" s="46" t="s">
        <v>1485</v>
      </c>
      <c r="C56" s="25">
        <v>80</v>
      </c>
      <c r="D56" s="26">
        <v>11.4</v>
      </c>
      <c r="E56" s="26">
        <v>12.1</v>
      </c>
      <c r="F56" s="26">
        <v>7.2</v>
      </c>
      <c r="G56" s="27">
        <v>183</v>
      </c>
      <c r="H56" s="8">
        <v>33.2</v>
      </c>
      <c r="I56" s="8">
        <v>18.6</v>
      </c>
      <c r="J56" s="8">
        <v>1.1</v>
      </c>
      <c r="K56" s="26">
        <v>0.3</v>
      </c>
      <c r="L56" s="28" t="s">
        <v>159</v>
      </c>
      <c r="M56" s="73" t="s">
        <v>1486</v>
      </c>
    </row>
    <row r="57" spans="1:13" ht="15.75">
      <c r="A57" s="123"/>
      <c r="B57" s="46" t="s">
        <v>1485</v>
      </c>
      <c r="C57" s="25">
        <v>80</v>
      </c>
      <c r="D57" s="26">
        <v>13</v>
      </c>
      <c r="E57" s="26">
        <v>6.6</v>
      </c>
      <c r="F57" s="26">
        <v>7.2</v>
      </c>
      <c r="G57" s="27">
        <v>140</v>
      </c>
      <c r="H57" s="8">
        <v>12.6</v>
      </c>
      <c r="I57" s="8">
        <v>15.8</v>
      </c>
      <c r="J57" s="8">
        <v>1.1</v>
      </c>
      <c r="K57" s="26">
        <v>0.3</v>
      </c>
      <c r="L57" s="28" t="s">
        <v>159</v>
      </c>
      <c r="M57" s="73" t="s">
        <v>1487</v>
      </c>
    </row>
    <row r="58" spans="1:13" ht="15.75">
      <c r="A58" s="123"/>
      <c r="B58" s="46" t="s">
        <v>158</v>
      </c>
      <c r="C58" s="25">
        <v>80</v>
      </c>
      <c r="D58" s="26">
        <v>11.6</v>
      </c>
      <c r="E58" s="26">
        <v>10.9</v>
      </c>
      <c r="F58" s="26">
        <v>7.2</v>
      </c>
      <c r="G58" s="27">
        <v>173</v>
      </c>
      <c r="H58" s="8">
        <v>30.2</v>
      </c>
      <c r="I58" s="8">
        <v>22.6</v>
      </c>
      <c r="J58" s="8">
        <v>1.1</v>
      </c>
      <c r="K58" s="26">
        <v>0.4</v>
      </c>
      <c r="L58" s="28" t="s">
        <v>159</v>
      </c>
      <c r="M58" s="73" t="s">
        <v>1488</v>
      </c>
    </row>
    <row r="59" spans="1:13" ht="15.75">
      <c r="A59" s="123"/>
      <c r="B59" s="46" t="s">
        <v>158</v>
      </c>
      <c r="C59" s="25">
        <v>80</v>
      </c>
      <c r="D59" s="26">
        <v>14.38</v>
      </c>
      <c r="E59" s="26">
        <v>3.17</v>
      </c>
      <c r="F59" s="26">
        <v>7.23</v>
      </c>
      <c r="G59" s="27">
        <v>115</v>
      </c>
      <c r="H59" s="8">
        <v>9.6</v>
      </c>
      <c r="I59" s="8">
        <v>19.8</v>
      </c>
      <c r="J59" s="8">
        <v>1.1</v>
      </c>
      <c r="K59" s="26">
        <v>0</v>
      </c>
      <c r="L59" s="28" t="s">
        <v>159</v>
      </c>
      <c r="M59" s="73" t="s">
        <v>1489</v>
      </c>
    </row>
    <row r="60" spans="1:13" ht="15.75">
      <c r="A60" s="105" t="s">
        <v>1490</v>
      </c>
      <c r="B60" s="46" t="s">
        <v>1491</v>
      </c>
      <c r="C60" s="25">
        <v>60</v>
      </c>
      <c r="D60" s="26">
        <v>7.64</v>
      </c>
      <c r="E60" s="26">
        <v>10.93</v>
      </c>
      <c r="F60" s="26">
        <v>6.23</v>
      </c>
      <c r="G60" s="27">
        <v>154</v>
      </c>
      <c r="H60" s="26">
        <v>52.7</v>
      </c>
      <c r="I60" s="26">
        <v>13</v>
      </c>
      <c r="J60" s="26">
        <v>0.8</v>
      </c>
      <c r="K60" s="26">
        <v>0.2</v>
      </c>
      <c r="L60" s="28" t="s">
        <v>1492</v>
      </c>
      <c r="M60" s="73" t="s">
        <v>1483</v>
      </c>
    </row>
    <row r="61" spans="1:13" ht="15.75">
      <c r="A61" s="105"/>
      <c r="B61" s="46" t="s">
        <v>1491</v>
      </c>
      <c r="C61" s="25">
        <v>60</v>
      </c>
      <c r="D61" s="26">
        <v>7.34</v>
      </c>
      <c r="E61" s="26">
        <v>10.67</v>
      </c>
      <c r="F61" s="26">
        <v>5.78</v>
      </c>
      <c r="G61" s="27">
        <v>148</v>
      </c>
      <c r="H61" s="26">
        <v>41.9</v>
      </c>
      <c r="I61" s="26">
        <v>11.5</v>
      </c>
      <c r="J61" s="26">
        <v>0.2</v>
      </c>
      <c r="K61" s="26">
        <v>0.2</v>
      </c>
      <c r="L61" s="28" t="s">
        <v>1492</v>
      </c>
      <c r="M61" s="73" t="s">
        <v>1484</v>
      </c>
    </row>
    <row r="62" spans="1:13" ht="15.75">
      <c r="A62" s="123"/>
      <c r="B62" s="46" t="s">
        <v>1493</v>
      </c>
      <c r="C62" s="25">
        <v>60</v>
      </c>
      <c r="D62" s="26">
        <v>9.28</v>
      </c>
      <c r="E62" s="26">
        <v>6.07</v>
      </c>
      <c r="F62" s="26">
        <v>6.23</v>
      </c>
      <c r="G62" s="27">
        <v>117</v>
      </c>
      <c r="H62" s="26">
        <v>50.5</v>
      </c>
      <c r="I62" s="26">
        <v>15.5</v>
      </c>
      <c r="J62" s="26">
        <v>0.7</v>
      </c>
      <c r="K62" s="26">
        <v>0.1</v>
      </c>
      <c r="L62" s="28" t="s">
        <v>1492</v>
      </c>
      <c r="M62" s="73" t="s">
        <v>1488</v>
      </c>
    </row>
    <row r="63" spans="1:13" ht="15.75">
      <c r="A63" s="123"/>
      <c r="B63" s="46" t="s">
        <v>1493</v>
      </c>
      <c r="C63" s="25">
        <v>60</v>
      </c>
      <c r="D63" s="26">
        <v>8.98</v>
      </c>
      <c r="E63" s="26">
        <v>5.81</v>
      </c>
      <c r="F63" s="26">
        <v>5.78</v>
      </c>
      <c r="G63" s="27">
        <v>111</v>
      </c>
      <c r="H63" s="26">
        <v>39.7</v>
      </c>
      <c r="I63" s="26">
        <v>14</v>
      </c>
      <c r="J63" s="26">
        <v>0.7</v>
      </c>
      <c r="K63" s="26">
        <v>0.03</v>
      </c>
      <c r="L63" s="28" t="s">
        <v>1492</v>
      </c>
      <c r="M63" s="73" t="s">
        <v>1489</v>
      </c>
    </row>
    <row r="64" spans="1:13" ht="15.75">
      <c r="A64" s="123"/>
      <c r="B64" s="46" t="s">
        <v>1491</v>
      </c>
      <c r="C64" s="25">
        <v>80</v>
      </c>
      <c r="D64" s="26">
        <v>10.11</v>
      </c>
      <c r="E64" s="26">
        <v>14.27</v>
      </c>
      <c r="F64" s="26">
        <v>8.51</v>
      </c>
      <c r="G64" s="27">
        <v>203</v>
      </c>
      <c r="H64" s="26">
        <v>70.7</v>
      </c>
      <c r="I64" s="26">
        <v>17.4</v>
      </c>
      <c r="J64" s="26">
        <v>1</v>
      </c>
      <c r="K64" s="26">
        <v>0.3</v>
      </c>
      <c r="L64" s="28" t="s">
        <v>1492</v>
      </c>
      <c r="M64" s="73" t="s">
        <v>1483</v>
      </c>
    </row>
    <row r="65" spans="1:13" ht="15.75">
      <c r="A65" s="123"/>
      <c r="B65" s="46" t="s">
        <v>1491</v>
      </c>
      <c r="C65" s="25">
        <v>80</v>
      </c>
      <c r="D65" s="26">
        <v>9.7</v>
      </c>
      <c r="E65" s="26">
        <v>13.92</v>
      </c>
      <c r="F65" s="26">
        <v>7.89</v>
      </c>
      <c r="G65" s="27">
        <v>196</v>
      </c>
      <c r="H65" s="26">
        <v>56</v>
      </c>
      <c r="I65" s="26">
        <v>15.4</v>
      </c>
      <c r="J65" s="26">
        <v>1</v>
      </c>
      <c r="K65" s="26">
        <v>0.3</v>
      </c>
      <c r="L65" s="28" t="s">
        <v>1492</v>
      </c>
      <c r="M65" s="73" t="s">
        <v>1484</v>
      </c>
    </row>
    <row r="66" spans="1:13" ht="15.75">
      <c r="A66" s="123"/>
      <c r="B66" s="46" t="s">
        <v>1494</v>
      </c>
      <c r="C66" s="25">
        <v>80</v>
      </c>
      <c r="D66" s="26">
        <v>12.27</v>
      </c>
      <c r="E66" s="26">
        <v>7.9</v>
      </c>
      <c r="F66" s="26">
        <v>8.51</v>
      </c>
      <c r="G66" s="27">
        <v>154</v>
      </c>
      <c r="H66" s="26">
        <v>67.9</v>
      </c>
      <c r="I66" s="26">
        <v>20.7</v>
      </c>
      <c r="J66" s="26">
        <v>1</v>
      </c>
      <c r="K66" s="26">
        <v>0.1</v>
      </c>
      <c r="L66" s="28" t="s">
        <v>1492</v>
      </c>
      <c r="M66" s="73" t="s">
        <v>1488</v>
      </c>
    </row>
    <row r="67" spans="1:13" ht="15.75">
      <c r="A67" s="123"/>
      <c r="B67" s="46" t="s">
        <v>1494</v>
      </c>
      <c r="C67" s="25">
        <v>80</v>
      </c>
      <c r="D67" s="26">
        <v>11.85</v>
      </c>
      <c r="E67" s="26">
        <v>7.54</v>
      </c>
      <c r="F67" s="26">
        <v>7.89</v>
      </c>
      <c r="G67" s="27">
        <v>147</v>
      </c>
      <c r="H67" s="26">
        <v>53.1</v>
      </c>
      <c r="I67" s="26">
        <v>18.6</v>
      </c>
      <c r="J67" s="26">
        <v>0.9</v>
      </c>
      <c r="K67" s="26">
        <v>0</v>
      </c>
      <c r="L67" s="28" t="s">
        <v>1492</v>
      </c>
      <c r="M67" s="73" t="s">
        <v>1489</v>
      </c>
    </row>
    <row r="68" spans="1:13" ht="15.75">
      <c r="A68" s="262">
        <v>229</v>
      </c>
      <c r="B68" s="11" t="s">
        <v>1495</v>
      </c>
      <c r="C68" s="25">
        <v>60</v>
      </c>
      <c r="D68" s="26">
        <v>8.82</v>
      </c>
      <c r="E68" s="26">
        <v>7.88</v>
      </c>
      <c r="F68" s="26">
        <v>5.85</v>
      </c>
      <c r="G68" s="27">
        <v>130</v>
      </c>
      <c r="H68" s="8">
        <v>23.4</v>
      </c>
      <c r="I68" s="8">
        <v>13.2</v>
      </c>
      <c r="J68" s="8">
        <v>0.9</v>
      </c>
      <c r="K68" s="26">
        <v>0.29</v>
      </c>
      <c r="L68" s="28" t="s">
        <v>1496</v>
      </c>
      <c r="M68" s="73" t="s">
        <v>1483</v>
      </c>
    </row>
    <row r="69" spans="1:13" ht="15.75">
      <c r="A69" s="105"/>
      <c r="B69" s="11" t="s">
        <v>1495</v>
      </c>
      <c r="C69" s="25">
        <v>60</v>
      </c>
      <c r="D69" s="26">
        <v>8.43</v>
      </c>
      <c r="E69" s="26">
        <v>7.55</v>
      </c>
      <c r="F69" s="26">
        <v>5.28</v>
      </c>
      <c r="G69" s="27">
        <v>123</v>
      </c>
      <c r="H69" s="8">
        <v>9.6</v>
      </c>
      <c r="I69" s="8">
        <v>11.3</v>
      </c>
      <c r="J69" s="8">
        <v>0.9</v>
      </c>
      <c r="K69" s="26">
        <v>0.3</v>
      </c>
      <c r="L69" s="28" t="s">
        <v>1496</v>
      </c>
      <c r="M69" s="73" t="s">
        <v>1484</v>
      </c>
    </row>
    <row r="70" spans="1:13" ht="15.75">
      <c r="A70" s="105"/>
      <c r="B70" s="11" t="s">
        <v>1497</v>
      </c>
      <c r="C70" s="25">
        <v>60</v>
      </c>
      <c r="D70" s="26">
        <v>9.03</v>
      </c>
      <c r="E70" s="26">
        <v>6.95</v>
      </c>
      <c r="F70" s="26">
        <v>5.85</v>
      </c>
      <c r="G70" s="27">
        <v>122</v>
      </c>
      <c r="H70" s="8">
        <v>22.6</v>
      </c>
      <c r="I70" s="8">
        <v>13.6</v>
      </c>
      <c r="J70" s="8">
        <v>0.8</v>
      </c>
      <c r="K70" s="26">
        <v>0.2</v>
      </c>
      <c r="L70" s="28" t="s">
        <v>1496</v>
      </c>
      <c r="M70" s="73" t="s">
        <v>1486</v>
      </c>
    </row>
    <row r="71" spans="1:13" ht="15.75">
      <c r="A71" s="105"/>
      <c r="B71" s="11" t="s">
        <v>1497</v>
      </c>
      <c r="C71" s="25">
        <v>60</v>
      </c>
      <c r="D71" s="26">
        <v>8.64</v>
      </c>
      <c r="E71" s="26">
        <v>6.62</v>
      </c>
      <c r="F71" s="26">
        <v>5.28</v>
      </c>
      <c r="G71" s="27">
        <v>115</v>
      </c>
      <c r="H71" s="8">
        <v>8.9</v>
      </c>
      <c r="I71" s="8">
        <v>11.7</v>
      </c>
      <c r="J71" s="8">
        <v>0.8</v>
      </c>
      <c r="K71" s="26">
        <v>0.3</v>
      </c>
      <c r="L71" s="28" t="s">
        <v>1496</v>
      </c>
      <c r="M71" s="73" t="s">
        <v>1487</v>
      </c>
    </row>
    <row r="72" spans="1:13" ht="15.75">
      <c r="A72" s="105"/>
      <c r="B72" s="11" t="s">
        <v>1498</v>
      </c>
      <c r="C72" s="25">
        <v>60</v>
      </c>
      <c r="D72" s="26">
        <v>8.6</v>
      </c>
      <c r="E72" s="26">
        <v>6.6</v>
      </c>
      <c r="F72" s="26">
        <v>5.3</v>
      </c>
      <c r="G72" s="27">
        <v>79</v>
      </c>
      <c r="H72" s="8">
        <v>20.4</v>
      </c>
      <c r="I72" s="8">
        <v>16.6</v>
      </c>
      <c r="J72" s="8">
        <v>0.8</v>
      </c>
      <c r="K72" s="26">
        <v>0.05</v>
      </c>
      <c r="L72" s="28" t="s">
        <v>1496</v>
      </c>
      <c r="M72" s="73" t="s">
        <v>1488</v>
      </c>
    </row>
    <row r="73" spans="1:13" ht="15.75">
      <c r="A73" s="105"/>
      <c r="B73" s="11" t="s">
        <v>1498</v>
      </c>
      <c r="C73" s="25">
        <v>60</v>
      </c>
      <c r="D73" s="26">
        <v>10.69</v>
      </c>
      <c r="E73" s="26">
        <v>0.87</v>
      </c>
      <c r="F73" s="26">
        <v>5.28</v>
      </c>
      <c r="G73" s="27">
        <v>72</v>
      </c>
      <c r="H73" s="8">
        <v>6.6</v>
      </c>
      <c r="I73" s="8">
        <v>14.7</v>
      </c>
      <c r="J73" s="8">
        <v>0.8</v>
      </c>
      <c r="K73" s="26">
        <v>0</v>
      </c>
      <c r="L73" s="28" t="s">
        <v>1496</v>
      </c>
      <c r="M73" s="73" t="s">
        <v>1489</v>
      </c>
    </row>
    <row r="74" spans="1:13" ht="15.75">
      <c r="A74" s="105"/>
      <c r="B74" s="11" t="s">
        <v>1495</v>
      </c>
      <c r="C74" s="25">
        <v>80</v>
      </c>
      <c r="D74" s="26">
        <v>11.82</v>
      </c>
      <c r="E74" s="26">
        <v>10.55</v>
      </c>
      <c r="F74" s="26">
        <v>7.7</v>
      </c>
      <c r="G74" s="27">
        <v>173</v>
      </c>
      <c r="H74" s="8">
        <v>32.4</v>
      </c>
      <c r="I74" s="8">
        <v>15.3</v>
      </c>
      <c r="J74" s="8">
        <v>1</v>
      </c>
      <c r="K74" s="26">
        <v>0.4</v>
      </c>
      <c r="L74" s="28" t="s">
        <v>1496</v>
      </c>
      <c r="M74" s="73" t="s">
        <v>1483</v>
      </c>
    </row>
    <row r="75" spans="1:13" ht="15.75">
      <c r="A75" s="105"/>
      <c r="B75" s="11" t="s">
        <v>1495</v>
      </c>
      <c r="C75" s="25">
        <v>80</v>
      </c>
      <c r="D75" s="26">
        <v>13.5</v>
      </c>
      <c r="E75" s="26">
        <v>5</v>
      </c>
      <c r="F75" s="26">
        <v>7.7</v>
      </c>
      <c r="G75" s="27">
        <v>164</v>
      </c>
      <c r="H75" s="8">
        <v>13.7</v>
      </c>
      <c r="I75" s="8">
        <v>13.2</v>
      </c>
      <c r="J75" s="8">
        <v>1</v>
      </c>
      <c r="K75" s="26">
        <v>0.3</v>
      </c>
      <c r="L75" s="28" t="s">
        <v>1496</v>
      </c>
      <c r="M75" s="73" t="s">
        <v>1484</v>
      </c>
    </row>
    <row r="76" spans="1:13" ht="15.75">
      <c r="A76" s="105"/>
      <c r="B76" s="11" t="s">
        <v>1497</v>
      </c>
      <c r="C76" s="25">
        <v>80</v>
      </c>
      <c r="D76" s="26">
        <v>12.1</v>
      </c>
      <c r="E76" s="26">
        <v>9.3</v>
      </c>
      <c r="F76" s="26">
        <v>7.7</v>
      </c>
      <c r="G76" s="27">
        <v>163</v>
      </c>
      <c r="H76" s="8">
        <v>31.3</v>
      </c>
      <c r="I76" s="8">
        <v>15.8</v>
      </c>
      <c r="J76" s="8">
        <v>0.9</v>
      </c>
      <c r="K76" s="26">
        <v>0.4</v>
      </c>
      <c r="L76" s="28" t="s">
        <v>1496</v>
      </c>
      <c r="M76" s="73" t="s">
        <v>1486</v>
      </c>
    </row>
    <row r="77" spans="1:13" ht="15.75">
      <c r="A77" s="105"/>
      <c r="B77" s="11" t="s">
        <v>1497</v>
      </c>
      <c r="C77" s="25">
        <v>80</v>
      </c>
      <c r="D77" s="26">
        <v>13</v>
      </c>
      <c r="E77" s="26">
        <v>4.6</v>
      </c>
      <c r="F77" s="26">
        <v>6.9</v>
      </c>
      <c r="G77" s="27">
        <v>154</v>
      </c>
      <c r="H77" s="8">
        <v>12.6</v>
      </c>
      <c r="I77" s="8">
        <v>13.6</v>
      </c>
      <c r="J77" s="8">
        <v>0.8</v>
      </c>
      <c r="K77" s="26">
        <v>0.4</v>
      </c>
      <c r="L77" s="28" t="s">
        <v>1496</v>
      </c>
      <c r="M77" s="73" t="s">
        <v>1487</v>
      </c>
    </row>
    <row r="78" spans="1:13" ht="15.75">
      <c r="A78" s="105"/>
      <c r="B78" s="11" t="s">
        <v>1498</v>
      </c>
      <c r="C78" s="25">
        <v>80</v>
      </c>
      <c r="D78" s="26">
        <v>11.6</v>
      </c>
      <c r="E78" s="26">
        <v>8.9</v>
      </c>
      <c r="F78" s="26">
        <v>6.9</v>
      </c>
      <c r="G78" s="27">
        <v>154</v>
      </c>
      <c r="H78" s="8">
        <v>28.1</v>
      </c>
      <c r="I78" s="8">
        <v>19.2</v>
      </c>
      <c r="J78" s="8">
        <v>0.9</v>
      </c>
      <c r="K78" s="26">
        <v>0.4</v>
      </c>
      <c r="L78" s="28" t="s">
        <v>1496</v>
      </c>
      <c r="M78" s="73" t="s">
        <v>1488</v>
      </c>
    </row>
    <row r="79" spans="1:13" ht="15.75">
      <c r="A79" s="105"/>
      <c r="B79" s="11" t="s">
        <v>1498</v>
      </c>
      <c r="C79" s="25">
        <v>80</v>
      </c>
      <c r="D79" s="26">
        <v>14.35</v>
      </c>
      <c r="E79" s="26">
        <v>1.17</v>
      </c>
      <c r="F79" s="26">
        <v>6.88</v>
      </c>
      <c r="G79" s="27">
        <v>95</v>
      </c>
      <c r="H79" s="8">
        <v>9.4</v>
      </c>
      <c r="I79" s="8">
        <v>17.1</v>
      </c>
      <c r="J79" s="8">
        <v>0.9</v>
      </c>
      <c r="K79" s="26">
        <v>0</v>
      </c>
      <c r="L79" s="28" t="s">
        <v>1496</v>
      </c>
      <c r="M79" s="73" t="s">
        <v>1489</v>
      </c>
    </row>
    <row r="80" spans="1:13" ht="15.75">
      <c r="A80" s="105" t="s">
        <v>1499</v>
      </c>
      <c r="B80" s="46" t="s">
        <v>1500</v>
      </c>
      <c r="C80" s="25">
        <v>60</v>
      </c>
      <c r="D80" s="26">
        <v>8.12</v>
      </c>
      <c r="E80" s="26">
        <v>9.21</v>
      </c>
      <c r="F80" s="26">
        <v>5.19</v>
      </c>
      <c r="G80" s="27">
        <v>136</v>
      </c>
      <c r="H80" s="8">
        <v>28.1</v>
      </c>
      <c r="I80" s="8">
        <v>12.8</v>
      </c>
      <c r="J80" s="8">
        <v>0.8</v>
      </c>
      <c r="K80" s="26">
        <v>0.8</v>
      </c>
      <c r="L80" s="28" t="s">
        <v>1501</v>
      </c>
      <c r="M80" s="73" t="s">
        <v>1483</v>
      </c>
    </row>
    <row r="81" spans="1:13" ht="15.75">
      <c r="A81" s="105"/>
      <c r="B81" s="46" t="s">
        <v>1500</v>
      </c>
      <c r="C81" s="25">
        <v>60</v>
      </c>
      <c r="D81" s="26">
        <v>7.76</v>
      </c>
      <c r="E81" s="26">
        <v>8.9</v>
      </c>
      <c r="F81" s="26">
        <v>4.59</v>
      </c>
      <c r="G81" s="27">
        <v>130</v>
      </c>
      <c r="H81" s="8">
        <v>14.5</v>
      </c>
      <c r="I81" s="8">
        <v>11.3</v>
      </c>
      <c r="J81" s="8">
        <v>0.8</v>
      </c>
      <c r="K81" s="26">
        <v>0.7</v>
      </c>
      <c r="L81" s="28" t="s">
        <v>1501</v>
      </c>
      <c r="M81" s="73" t="s">
        <v>1484</v>
      </c>
    </row>
    <row r="82" spans="1:13" ht="15.75">
      <c r="A82" s="123"/>
      <c r="B82" s="46" t="s">
        <v>1502</v>
      </c>
      <c r="C82" s="25">
        <v>60</v>
      </c>
      <c r="D82" s="26">
        <v>8.3</v>
      </c>
      <c r="E82" s="26">
        <v>8.42</v>
      </c>
      <c r="F82" s="26">
        <v>5.19</v>
      </c>
      <c r="G82" s="27">
        <v>130</v>
      </c>
      <c r="H82" s="8">
        <v>27.4</v>
      </c>
      <c r="I82" s="8">
        <v>13.1</v>
      </c>
      <c r="J82" s="8">
        <v>0.7</v>
      </c>
      <c r="K82" s="26">
        <v>0.8</v>
      </c>
      <c r="L82" s="28" t="s">
        <v>1501</v>
      </c>
      <c r="M82" s="73" t="s">
        <v>1486</v>
      </c>
    </row>
    <row r="83" spans="1:13" ht="15.75">
      <c r="A83" s="123"/>
      <c r="B83" s="46" t="s">
        <v>1502</v>
      </c>
      <c r="C83" s="25">
        <v>60</v>
      </c>
      <c r="D83" s="26">
        <v>8.02</v>
      </c>
      <c r="E83" s="26">
        <v>8.38</v>
      </c>
      <c r="F83" s="26">
        <v>4.11</v>
      </c>
      <c r="G83" s="27">
        <v>124</v>
      </c>
      <c r="H83" s="8">
        <v>12.6</v>
      </c>
      <c r="I83" s="8">
        <v>13</v>
      </c>
      <c r="J83" s="8">
        <v>0.8</v>
      </c>
      <c r="K83" s="26">
        <v>1.2</v>
      </c>
      <c r="L83" s="28" t="s">
        <v>1501</v>
      </c>
      <c r="M83" s="73" t="s">
        <v>1487</v>
      </c>
    </row>
    <row r="84" spans="1:13" ht="15.75">
      <c r="A84" s="123"/>
      <c r="B84" s="46" t="s">
        <v>1503</v>
      </c>
      <c r="C84" s="25">
        <v>60</v>
      </c>
      <c r="D84" s="26">
        <v>10.12</v>
      </c>
      <c r="E84" s="26">
        <v>3.71</v>
      </c>
      <c r="F84" s="26">
        <v>4.64</v>
      </c>
      <c r="G84" s="27">
        <v>92</v>
      </c>
      <c r="H84" s="8">
        <v>23.1</v>
      </c>
      <c r="I84" s="8">
        <v>17.1</v>
      </c>
      <c r="J84" s="8">
        <v>0.9</v>
      </c>
      <c r="K84" s="26">
        <v>0.9</v>
      </c>
      <c r="L84" s="28" t="s">
        <v>1501</v>
      </c>
      <c r="M84" s="73" t="s">
        <v>1488</v>
      </c>
    </row>
    <row r="85" spans="1:13" ht="15.75">
      <c r="A85" s="123"/>
      <c r="B85" s="46" t="s">
        <v>1503</v>
      </c>
      <c r="C85" s="25">
        <v>60</v>
      </c>
      <c r="D85" s="26">
        <v>9.76</v>
      </c>
      <c r="E85" s="26">
        <v>3.39</v>
      </c>
      <c r="F85" s="26">
        <v>4.11</v>
      </c>
      <c r="G85" s="27">
        <v>86</v>
      </c>
      <c r="H85" s="8">
        <v>10.8</v>
      </c>
      <c r="I85" s="8">
        <v>15.4</v>
      </c>
      <c r="J85" s="8">
        <v>0.9</v>
      </c>
      <c r="K85" s="26">
        <v>0.9</v>
      </c>
      <c r="L85" s="28" t="s">
        <v>1501</v>
      </c>
      <c r="M85" s="73" t="s">
        <v>1489</v>
      </c>
    </row>
    <row r="86" spans="1:13" ht="15.75">
      <c r="A86" s="123"/>
      <c r="B86" s="46" t="s">
        <v>1500</v>
      </c>
      <c r="C86" s="25">
        <v>80</v>
      </c>
      <c r="D86" s="26">
        <v>10.71</v>
      </c>
      <c r="E86" s="26">
        <v>12.96</v>
      </c>
      <c r="F86" s="26">
        <v>5.07</v>
      </c>
      <c r="G86" s="27">
        <v>180</v>
      </c>
      <c r="H86" s="8">
        <v>33.4</v>
      </c>
      <c r="I86" s="8">
        <v>18.1</v>
      </c>
      <c r="J86" s="8">
        <v>1.2</v>
      </c>
      <c r="K86" s="26">
        <v>1.7</v>
      </c>
      <c r="L86" s="28" t="s">
        <v>1501</v>
      </c>
      <c r="M86" s="73" t="s">
        <v>1483</v>
      </c>
    </row>
    <row r="87" spans="1:13" ht="15.75">
      <c r="A87" s="123"/>
      <c r="B87" s="46" t="s">
        <v>1500</v>
      </c>
      <c r="C87" s="25">
        <v>80</v>
      </c>
      <c r="D87" s="26">
        <v>10.24</v>
      </c>
      <c r="E87" s="26">
        <v>12.55</v>
      </c>
      <c r="F87" s="26">
        <v>4.37</v>
      </c>
      <c r="G87" s="27">
        <v>171</v>
      </c>
      <c r="H87" s="8">
        <v>18.1</v>
      </c>
      <c r="I87" s="8">
        <v>17.3</v>
      </c>
      <c r="J87" s="8">
        <v>1.2</v>
      </c>
      <c r="K87" s="26">
        <v>1.6</v>
      </c>
      <c r="L87" s="28" t="s">
        <v>1501</v>
      </c>
      <c r="M87" s="73" t="s">
        <v>1484</v>
      </c>
    </row>
    <row r="88" spans="1:13" ht="15.75">
      <c r="A88" s="123"/>
      <c r="B88" s="46" t="s">
        <v>1502</v>
      </c>
      <c r="C88" s="25">
        <v>80</v>
      </c>
      <c r="D88" s="26">
        <v>10.95</v>
      </c>
      <c r="E88" s="26">
        <v>11.89</v>
      </c>
      <c r="F88" s="26">
        <v>5.07</v>
      </c>
      <c r="G88" s="27">
        <v>171</v>
      </c>
      <c r="H88" s="8">
        <v>32.6</v>
      </c>
      <c r="I88" s="8">
        <v>18.6</v>
      </c>
      <c r="J88" s="8">
        <v>1.1</v>
      </c>
      <c r="K88" s="26">
        <v>1.7</v>
      </c>
      <c r="L88" s="28" t="s">
        <v>1501</v>
      </c>
      <c r="M88" s="73" t="s">
        <v>1486</v>
      </c>
    </row>
    <row r="89" spans="1:13" ht="15.75">
      <c r="A89" s="123"/>
      <c r="B89" s="46" t="s">
        <v>1502</v>
      </c>
      <c r="C89" s="25">
        <v>80</v>
      </c>
      <c r="D89" s="26">
        <v>10.2</v>
      </c>
      <c r="E89" s="26">
        <v>12.6</v>
      </c>
      <c r="F89" s="26">
        <v>4.4</v>
      </c>
      <c r="G89" s="27">
        <v>171</v>
      </c>
      <c r="H89" s="8">
        <v>17.3</v>
      </c>
      <c r="I89" s="8">
        <v>15.9</v>
      </c>
      <c r="J89" s="8">
        <v>1.2</v>
      </c>
      <c r="K89" s="26">
        <v>1.6</v>
      </c>
      <c r="L89" s="28" t="s">
        <v>1501</v>
      </c>
      <c r="M89" s="73" t="s">
        <v>1487</v>
      </c>
    </row>
    <row r="90" spans="1:13" ht="15.75">
      <c r="A90" s="123"/>
      <c r="B90" s="46" t="s">
        <v>1503</v>
      </c>
      <c r="C90" s="25">
        <v>80</v>
      </c>
      <c r="D90" s="26">
        <v>13.25</v>
      </c>
      <c r="E90" s="26">
        <v>5.28</v>
      </c>
      <c r="F90" s="26">
        <v>5.07</v>
      </c>
      <c r="G90" s="27">
        <v>121</v>
      </c>
      <c r="H90" s="8">
        <v>30.2</v>
      </c>
      <c r="I90" s="8">
        <v>21.8</v>
      </c>
      <c r="J90" s="8">
        <v>1.1</v>
      </c>
      <c r="K90" s="26">
        <v>1.2</v>
      </c>
      <c r="L90" s="28" t="s">
        <v>1501</v>
      </c>
      <c r="M90" s="73" t="s">
        <v>1488</v>
      </c>
    </row>
    <row r="91" spans="1:13" ht="15.75">
      <c r="A91" s="123"/>
      <c r="B91" s="46" t="s">
        <v>1503</v>
      </c>
      <c r="C91" s="25">
        <v>80</v>
      </c>
      <c r="D91" s="26">
        <v>12.78</v>
      </c>
      <c r="E91" s="26">
        <v>4.87</v>
      </c>
      <c r="F91" s="26">
        <v>4.37</v>
      </c>
      <c r="G91" s="27">
        <v>112</v>
      </c>
      <c r="H91" s="8">
        <v>14.1</v>
      </c>
      <c r="I91" s="8">
        <v>19.6</v>
      </c>
      <c r="J91" s="8">
        <v>1.1</v>
      </c>
      <c r="K91" s="26">
        <v>1.3</v>
      </c>
      <c r="L91" s="28" t="s">
        <v>1501</v>
      </c>
      <c r="M91" s="73" t="s">
        <v>1489</v>
      </c>
    </row>
    <row r="92" spans="1:13" ht="15.75">
      <c r="A92" s="105" t="s">
        <v>1504</v>
      </c>
      <c r="B92" s="46" t="s">
        <v>1505</v>
      </c>
      <c r="C92" s="25">
        <v>55</v>
      </c>
      <c r="D92" s="26">
        <v>9.9</v>
      </c>
      <c r="E92" s="26">
        <v>10.4</v>
      </c>
      <c r="F92" s="26">
        <v>1.8</v>
      </c>
      <c r="G92" s="27">
        <v>140</v>
      </c>
      <c r="H92" s="8">
        <v>30.1</v>
      </c>
      <c r="I92" s="8">
        <v>9.1</v>
      </c>
      <c r="J92" s="8">
        <v>0.7</v>
      </c>
      <c r="K92" s="26">
        <v>0</v>
      </c>
      <c r="L92" s="28" t="s">
        <v>100</v>
      </c>
      <c r="M92" s="73" t="s">
        <v>1506</v>
      </c>
    </row>
    <row r="93" spans="1:13" ht="15.75">
      <c r="A93" s="105"/>
      <c r="B93" s="46" t="s">
        <v>1507</v>
      </c>
      <c r="C93" s="25">
        <v>55</v>
      </c>
      <c r="D93" s="26">
        <v>9.3</v>
      </c>
      <c r="E93" s="26">
        <v>9.2</v>
      </c>
      <c r="F93" s="26">
        <v>1.8</v>
      </c>
      <c r="G93" s="27">
        <v>128</v>
      </c>
      <c r="H93" s="8">
        <v>32.2</v>
      </c>
      <c r="I93" s="8">
        <v>9.5</v>
      </c>
      <c r="J93" s="8">
        <v>0.7</v>
      </c>
      <c r="K93" s="26">
        <v>0.02</v>
      </c>
      <c r="L93" s="28" t="s">
        <v>100</v>
      </c>
      <c r="M93" s="73" t="s">
        <v>332</v>
      </c>
    </row>
    <row r="94" spans="1:13" ht="15.75">
      <c r="A94" s="105"/>
      <c r="B94" s="73" t="s">
        <v>99</v>
      </c>
      <c r="C94" s="25">
        <v>55</v>
      </c>
      <c r="D94" s="26">
        <v>10.2</v>
      </c>
      <c r="E94" s="26">
        <v>5.1</v>
      </c>
      <c r="F94" s="26">
        <v>1.8</v>
      </c>
      <c r="G94" s="27">
        <v>94</v>
      </c>
      <c r="H94" s="8">
        <v>21.6</v>
      </c>
      <c r="I94" s="8">
        <v>11.4</v>
      </c>
      <c r="J94" s="8">
        <v>0.7</v>
      </c>
      <c r="K94" s="26">
        <v>0</v>
      </c>
      <c r="L94" s="28" t="s">
        <v>100</v>
      </c>
      <c r="M94" s="73" t="s">
        <v>1508</v>
      </c>
    </row>
    <row r="95" spans="1:13" ht="15.75">
      <c r="A95" s="105"/>
      <c r="B95" s="46" t="s">
        <v>1505</v>
      </c>
      <c r="C95" s="25">
        <v>73</v>
      </c>
      <c r="D95" s="26">
        <v>13.2</v>
      </c>
      <c r="E95" s="26">
        <v>14.2</v>
      </c>
      <c r="F95" s="26">
        <v>2.5</v>
      </c>
      <c r="G95" s="27">
        <v>190</v>
      </c>
      <c r="H95" s="8">
        <v>40.1</v>
      </c>
      <c r="I95" s="8">
        <v>12.2</v>
      </c>
      <c r="J95" s="8">
        <v>1</v>
      </c>
      <c r="K95" s="26">
        <v>0</v>
      </c>
      <c r="L95" s="28" t="s">
        <v>100</v>
      </c>
      <c r="M95" s="73" t="s">
        <v>1506</v>
      </c>
    </row>
    <row r="96" spans="1:13" ht="15.75">
      <c r="A96" s="105"/>
      <c r="B96" s="46" t="s">
        <v>1507</v>
      </c>
      <c r="C96" s="25">
        <v>73</v>
      </c>
      <c r="D96" s="26">
        <v>12.5</v>
      </c>
      <c r="E96" s="26">
        <v>12.6</v>
      </c>
      <c r="F96" s="26">
        <v>2.5</v>
      </c>
      <c r="G96" s="27">
        <v>173</v>
      </c>
      <c r="H96" s="8">
        <v>42.8</v>
      </c>
      <c r="I96" s="8">
        <v>12.6</v>
      </c>
      <c r="J96" s="8">
        <v>1</v>
      </c>
      <c r="K96" s="26">
        <v>0</v>
      </c>
      <c r="L96" s="28" t="s">
        <v>100</v>
      </c>
      <c r="M96" s="73" t="s">
        <v>332</v>
      </c>
    </row>
    <row r="97" spans="1:13" ht="15.75">
      <c r="A97" s="105"/>
      <c r="B97" s="73" t="s">
        <v>99</v>
      </c>
      <c r="C97" s="25">
        <v>73</v>
      </c>
      <c r="D97" s="26">
        <v>13.7</v>
      </c>
      <c r="E97" s="26">
        <v>7.1</v>
      </c>
      <c r="F97" s="26">
        <v>2.5</v>
      </c>
      <c r="G97" s="27">
        <v>128</v>
      </c>
      <c r="H97" s="8">
        <v>28.6</v>
      </c>
      <c r="I97" s="8">
        <v>15.2</v>
      </c>
      <c r="J97" s="8">
        <v>0.9</v>
      </c>
      <c r="K97" s="26">
        <v>0</v>
      </c>
      <c r="L97" s="28" t="s">
        <v>100</v>
      </c>
      <c r="M97" s="73" t="s">
        <v>1508</v>
      </c>
    </row>
    <row r="98" spans="1:13" ht="15.75">
      <c r="A98" s="105" t="s">
        <v>1509</v>
      </c>
      <c r="B98" s="46" t="s">
        <v>1510</v>
      </c>
      <c r="C98" s="25">
        <v>55</v>
      </c>
      <c r="D98" s="26">
        <v>9.47</v>
      </c>
      <c r="E98" s="26">
        <v>9.02</v>
      </c>
      <c r="F98" s="26">
        <v>2.52</v>
      </c>
      <c r="G98" s="27">
        <v>129</v>
      </c>
      <c r="H98" s="8">
        <v>30.1</v>
      </c>
      <c r="I98" s="8">
        <v>9.1</v>
      </c>
      <c r="J98" s="8">
        <v>0.7</v>
      </c>
      <c r="K98" s="26">
        <v>0</v>
      </c>
      <c r="L98" s="28" t="s">
        <v>1511</v>
      </c>
      <c r="M98" s="73" t="s">
        <v>1506</v>
      </c>
    </row>
    <row r="99" spans="1:13" ht="15.75">
      <c r="A99" s="105"/>
      <c r="B99" s="46" t="s">
        <v>1512</v>
      </c>
      <c r="C99" s="25">
        <v>55</v>
      </c>
      <c r="D99" s="26">
        <v>8.93</v>
      </c>
      <c r="E99" s="26">
        <v>7.83</v>
      </c>
      <c r="F99" s="26">
        <v>2.52</v>
      </c>
      <c r="G99" s="27">
        <v>116</v>
      </c>
      <c r="H99" s="8">
        <v>32.2</v>
      </c>
      <c r="I99" s="8">
        <v>9.5</v>
      </c>
      <c r="J99" s="8">
        <v>0.8</v>
      </c>
      <c r="K99" s="26">
        <v>0</v>
      </c>
      <c r="L99" s="28" t="s">
        <v>1511</v>
      </c>
      <c r="M99" s="73" t="s">
        <v>332</v>
      </c>
    </row>
    <row r="100" spans="1:13" ht="15.75">
      <c r="A100" s="123"/>
      <c r="B100" s="73" t="s">
        <v>1513</v>
      </c>
      <c r="C100" s="25">
        <v>55</v>
      </c>
      <c r="D100" s="26">
        <v>9.83</v>
      </c>
      <c r="E100" s="26">
        <v>3.74</v>
      </c>
      <c r="F100" s="26">
        <v>2.52</v>
      </c>
      <c r="G100" s="27">
        <v>83</v>
      </c>
      <c r="H100" s="8">
        <v>21.6</v>
      </c>
      <c r="I100" s="8">
        <v>11.4</v>
      </c>
      <c r="J100" s="8">
        <v>0.7</v>
      </c>
      <c r="K100" s="26">
        <v>0</v>
      </c>
      <c r="L100" s="28" t="s">
        <v>1511</v>
      </c>
      <c r="M100" s="73" t="s">
        <v>1508</v>
      </c>
    </row>
    <row r="101" spans="1:13" ht="15.75">
      <c r="A101" s="123"/>
      <c r="B101" s="46" t="s">
        <v>1510</v>
      </c>
      <c r="C101" s="25">
        <v>75</v>
      </c>
      <c r="D101" s="26">
        <v>12.7</v>
      </c>
      <c r="E101" s="26">
        <v>12.08</v>
      </c>
      <c r="F101" s="26">
        <v>3.39</v>
      </c>
      <c r="G101" s="27">
        <v>173</v>
      </c>
      <c r="H101" s="8">
        <v>40.1</v>
      </c>
      <c r="I101" s="8">
        <v>12.2</v>
      </c>
      <c r="J101" s="8">
        <v>1</v>
      </c>
      <c r="K101" s="26">
        <v>0</v>
      </c>
      <c r="L101" s="28" t="s">
        <v>1511</v>
      </c>
      <c r="M101" s="73" t="s">
        <v>1506</v>
      </c>
    </row>
    <row r="102" spans="1:13" ht="15.75">
      <c r="A102" s="123"/>
      <c r="B102" s="46" t="s">
        <v>1512</v>
      </c>
      <c r="C102" s="25">
        <v>75</v>
      </c>
      <c r="D102" s="26">
        <v>11.8</v>
      </c>
      <c r="E102" s="26">
        <v>10.5</v>
      </c>
      <c r="F102" s="26">
        <v>3.4</v>
      </c>
      <c r="G102" s="27">
        <v>156</v>
      </c>
      <c r="H102" s="8">
        <v>42.8</v>
      </c>
      <c r="I102" s="8">
        <v>12.6</v>
      </c>
      <c r="J102" s="8">
        <v>1</v>
      </c>
      <c r="K102" s="26">
        <v>0</v>
      </c>
      <c r="L102" s="28" t="s">
        <v>1511</v>
      </c>
      <c r="M102" s="73" t="s">
        <v>332</v>
      </c>
    </row>
    <row r="103" spans="1:13" ht="15.75">
      <c r="A103" s="123"/>
      <c r="B103" s="73" t="s">
        <v>1513</v>
      </c>
      <c r="C103" s="25">
        <v>75</v>
      </c>
      <c r="D103" s="26">
        <v>13</v>
      </c>
      <c r="E103" s="26">
        <v>4.99</v>
      </c>
      <c r="F103" s="26">
        <v>3.39</v>
      </c>
      <c r="G103" s="27">
        <v>111</v>
      </c>
      <c r="H103" s="8">
        <v>28.6</v>
      </c>
      <c r="I103" s="8">
        <v>15.2</v>
      </c>
      <c r="J103" s="8">
        <v>0.9</v>
      </c>
      <c r="K103" s="26">
        <v>0</v>
      </c>
      <c r="L103" s="28" t="s">
        <v>1511</v>
      </c>
      <c r="M103" s="73" t="s">
        <v>1508</v>
      </c>
    </row>
    <row r="104" spans="1:13" ht="15.75">
      <c r="A104" s="105" t="s">
        <v>1514</v>
      </c>
      <c r="B104" s="46" t="s">
        <v>1515</v>
      </c>
      <c r="C104" s="25">
        <v>60</v>
      </c>
      <c r="D104" s="26">
        <v>7.6</v>
      </c>
      <c r="E104" s="26">
        <v>10.9</v>
      </c>
      <c r="F104" s="26">
        <v>6.2</v>
      </c>
      <c r="G104" s="27">
        <v>154</v>
      </c>
      <c r="H104" s="8">
        <v>34.6</v>
      </c>
      <c r="I104" s="8">
        <v>16.1</v>
      </c>
      <c r="J104" s="8">
        <v>1</v>
      </c>
      <c r="K104" s="26">
        <v>0.2</v>
      </c>
      <c r="L104" s="28" t="s">
        <v>1516</v>
      </c>
      <c r="M104" s="73" t="s">
        <v>1483</v>
      </c>
    </row>
    <row r="105" spans="1:13" ht="15.75">
      <c r="A105" s="105"/>
      <c r="B105" s="46" t="s">
        <v>1515</v>
      </c>
      <c r="C105" s="25">
        <v>60</v>
      </c>
      <c r="D105" s="26">
        <v>7.3</v>
      </c>
      <c r="E105" s="26">
        <v>10.7</v>
      </c>
      <c r="F105" s="26">
        <v>5.8</v>
      </c>
      <c r="G105" s="27">
        <v>148</v>
      </c>
      <c r="H105" s="8">
        <v>19.7</v>
      </c>
      <c r="I105" s="8">
        <v>11.3</v>
      </c>
      <c r="J105" s="8">
        <v>0.8</v>
      </c>
      <c r="K105" s="26">
        <v>0.2</v>
      </c>
      <c r="L105" s="28" t="s">
        <v>1516</v>
      </c>
      <c r="M105" s="73" t="s">
        <v>1484</v>
      </c>
    </row>
    <row r="106" spans="1:13" ht="15.75">
      <c r="A106" s="123"/>
      <c r="B106" s="46" t="s">
        <v>1517</v>
      </c>
      <c r="C106" s="25">
        <v>60</v>
      </c>
      <c r="D106" s="26">
        <v>10.64</v>
      </c>
      <c r="E106" s="26">
        <v>9.97</v>
      </c>
      <c r="F106" s="26">
        <v>3.79</v>
      </c>
      <c r="G106" s="27">
        <v>147</v>
      </c>
      <c r="H106" s="8">
        <v>16.2</v>
      </c>
      <c r="I106" s="8">
        <v>12</v>
      </c>
      <c r="J106" s="8">
        <v>0.6</v>
      </c>
      <c r="K106" s="26">
        <v>0.4</v>
      </c>
      <c r="L106" s="28" t="s">
        <v>1516</v>
      </c>
      <c r="M106" s="73" t="s">
        <v>1486</v>
      </c>
    </row>
    <row r="107" spans="1:13" ht="15.75">
      <c r="A107" s="123"/>
      <c r="B107" s="46" t="s">
        <v>1517</v>
      </c>
      <c r="C107" s="25">
        <v>60</v>
      </c>
      <c r="D107" s="26">
        <v>10.47</v>
      </c>
      <c r="E107" s="26">
        <v>9.82</v>
      </c>
      <c r="F107" s="26">
        <v>3.52</v>
      </c>
      <c r="G107" s="27">
        <v>144</v>
      </c>
      <c r="H107" s="8">
        <v>10.9</v>
      </c>
      <c r="I107" s="8">
        <v>11.3</v>
      </c>
      <c r="J107" s="8">
        <v>0.6</v>
      </c>
      <c r="K107" s="26">
        <v>0.3</v>
      </c>
      <c r="L107" s="28" t="s">
        <v>1516</v>
      </c>
      <c r="M107" s="73" t="s">
        <v>1487</v>
      </c>
    </row>
    <row r="108" spans="1:13" ht="15.75">
      <c r="A108" s="123"/>
      <c r="B108" s="46" t="s">
        <v>1518</v>
      </c>
      <c r="C108" s="25">
        <v>60</v>
      </c>
      <c r="D108" s="26">
        <v>9.3</v>
      </c>
      <c r="E108" s="26">
        <v>6.1</v>
      </c>
      <c r="F108" s="26">
        <v>6.2</v>
      </c>
      <c r="G108" s="27">
        <v>117</v>
      </c>
      <c r="H108" s="8">
        <v>14.1</v>
      </c>
      <c r="I108" s="8">
        <v>15.4</v>
      </c>
      <c r="J108" s="8">
        <v>0.7</v>
      </c>
      <c r="K108" s="26">
        <v>0.1</v>
      </c>
      <c r="L108" s="28" t="s">
        <v>1516</v>
      </c>
      <c r="M108" s="73" t="s">
        <v>1488</v>
      </c>
    </row>
    <row r="109" spans="1:13" ht="15.75">
      <c r="A109" s="123"/>
      <c r="B109" s="46" t="s">
        <v>1518</v>
      </c>
      <c r="C109" s="25">
        <v>60</v>
      </c>
      <c r="D109" s="26">
        <v>9</v>
      </c>
      <c r="E109" s="26">
        <v>5.8</v>
      </c>
      <c r="F109" s="26">
        <v>5.8</v>
      </c>
      <c r="G109" s="27">
        <v>111</v>
      </c>
      <c r="H109" s="8">
        <v>7.8</v>
      </c>
      <c r="I109" s="8">
        <v>14.7</v>
      </c>
      <c r="J109" s="8">
        <v>0.7</v>
      </c>
      <c r="K109" s="26">
        <v>0</v>
      </c>
      <c r="L109" s="28" t="s">
        <v>1516</v>
      </c>
      <c r="M109" s="73" t="s">
        <v>1489</v>
      </c>
    </row>
    <row r="110" spans="1:13" ht="15.75">
      <c r="A110" s="123"/>
      <c r="B110" s="46" t="s">
        <v>1515</v>
      </c>
      <c r="C110" s="25">
        <v>80</v>
      </c>
      <c r="D110" s="26">
        <v>10.1</v>
      </c>
      <c r="E110" s="26">
        <v>14.3</v>
      </c>
      <c r="F110" s="26">
        <v>8.5</v>
      </c>
      <c r="G110" s="27">
        <v>203</v>
      </c>
      <c r="H110" s="8">
        <v>34.6</v>
      </c>
      <c r="I110" s="8">
        <v>16.1</v>
      </c>
      <c r="J110" s="8">
        <v>1</v>
      </c>
      <c r="K110" s="26">
        <v>0.3</v>
      </c>
      <c r="L110" s="28" t="s">
        <v>1516</v>
      </c>
      <c r="M110" s="73" t="s">
        <v>1483</v>
      </c>
    </row>
    <row r="111" spans="1:13" ht="15.75">
      <c r="A111" s="123"/>
      <c r="B111" s="46" t="s">
        <v>1515</v>
      </c>
      <c r="C111" s="25">
        <v>80</v>
      </c>
      <c r="D111" s="26">
        <v>9.7</v>
      </c>
      <c r="E111" s="26">
        <v>13.9</v>
      </c>
      <c r="F111" s="26">
        <v>7.9</v>
      </c>
      <c r="G111" s="27">
        <v>196</v>
      </c>
      <c r="H111" s="8">
        <v>34.6</v>
      </c>
      <c r="I111" s="8">
        <v>16.1</v>
      </c>
      <c r="J111" s="8">
        <v>1</v>
      </c>
      <c r="K111" s="26">
        <v>0.3</v>
      </c>
      <c r="L111" s="28" t="s">
        <v>1516</v>
      </c>
      <c r="M111" s="73" t="s">
        <v>1484</v>
      </c>
    </row>
    <row r="112" spans="1:13" ht="15.75">
      <c r="A112" s="123"/>
      <c r="B112" s="46" t="s">
        <v>1517</v>
      </c>
      <c r="C112" s="25">
        <v>80</v>
      </c>
      <c r="D112" s="26">
        <v>14.21</v>
      </c>
      <c r="E112" s="26">
        <v>13.51</v>
      </c>
      <c r="F112" s="26">
        <v>5.3</v>
      </c>
      <c r="G112" s="27">
        <v>200</v>
      </c>
      <c r="H112" s="8">
        <v>21.6</v>
      </c>
      <c r="I112" s="8">
        <v>16.1</v>
      </c>
      <c r="J112" s="8">
        <v>0.9</v>
      </c>
      <c r="K112" s="26">
        <v>0.5</v>
      </c>
      <c r="L112" s="28" t="s">
        <v>1516</v>
      </c>
      <c r="M112" s="73" t="s">
        <v>1486</v>
      </c>
    </row>
    <row r="113" spans="1:13" ht="15.75">
      <c r="A113" s="123"/>
      <c r="B113" s="46" t="s">
        <v>1517</v>
      </c>
      <c r="C113" s="25">
        <v>80</v>
      </c>
      <c r="D113" s="26">
        <v>13.99</v>
      </c>
      <c r="E113" s="26">
        <v>13.32</v>
      </c>
      <c r="F113" s="26">
        <v>4.93</v>
      </c>
      <c r="G113" s="27">
        <v>196</v>
      </c>
      <c r="H113" s="8">
        <v>13.3</v>
      </c>
      <c r="I113" s="8">
        <v>15.1</v>
      </c>
      <c r="J113" s="8">
        <v>0.8</v>
      </c>
      <c r="K113" s="26">
        <v>0.5</v>
      </c>
      <c r="L113" s="28" t="s">
        <v>1516</v>
      </c>
      <c r="M113" s="73" t="s">
        <v>1487</v>
      </c>
    </row>
    <row r="114" spans="1:13" ht="15.75">
      <c r="A114" s="123"/>
      <c r="B114" s="46" t="s">
        <v>1518</v>
      </c>
      <c r="C114" s="25">
        <v>80</v>
      </c>
      <c r="D114" s="26">
        <v>12.3</v>
      </c>
      <c r="E114" s="26">
        <v>7.9</v>
      </c>
      <c r="F114" s="26">
        <v>8.5</v>
      </c>
      <c r="G114" s="27">
        <v>154</v>
      </c>
      <c r="H114" s="8">
        <v>17.5</v>
      </c>
      <c r="I114" s="8">
        <v>20.6</v>
      </c>
      <c r="J114" s="8">
        <v>0.9</v>
      </c>
      <c r="K114" s="26">
        <v>0.1</v>
      </c>
      <c r="L114" s="28" t="s">
        <v>1516</v>
      </c>
      <c r="M114" s="73" t="s">
        <v>1488</v>
      </c>
    </row>
    <row r="115" spans="1:13" ht="15.75">
      <c r="A115" s="123"/>
      <c r="B115" s="46" t="s">
        <v>1518</v>
      </c>
      <c r="C115" s="25">
        <v>80</v>
      </c>
      <c r="D115" s="26">
        <v>11.9</v>
      </c>
      <c r="E115" s="26">
        <v>7.5</v>
      </c>
      <c r="F115" s="26">
        <v>7.9</v>
      </c>
      <c r="G115" s="27">
        <v>147</v>
      </c>
      <c r="H115" s="8">
        <v>9.2</v>
      </c>
      <c r="I115" s="8">
        <v>19.6</v>
      </c>
      <c r="J115" s="8">
        <v>0.9</v>
      </c>
      <c r="K115" s="26">
        <v>0</v>
      </c>
      <c r="L115" s="28" t="s">
        <v>1516</v>
      </c>
      <c r="M115" s="73" t="s">
        <v>1489</v>
      </c>
    </row>
  </sheetData>
  <sheetProtection selectLockedCells="1" selectUnlockedCells="1"/>
  <mergeCells count="7">
    <mergeCell ref="M1:M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N155"/>
  <sheetViews>
    <sheetView zoomScale="98" zoomScaleNormal="98" zoomScalePageLayoutView="0" workbookViewId="0" topLeftCell="A55">
      <selection activeCell="A67" sqref="A67:K67"/>
    </sheetView>
  </sheetViews>
  <sheetFormatPr defaultColWidth="10.25390625" defaultRowHeight="12.75"/>
  <cols>
    <col min="1" max="1" width="57.00390625" style="124" customWidth="1"/>
    <col min="2" max="2" width="8.125" style="258" customWidth="1"/>
    <col min="3" max="10" width="10.25390625" style="128" customWidth="1"/>
    <col min="11" max="11" width="20.125" style="124" customWidth="1"/>
    <col min="12" max="12" width="23.25390625" style="94" customWidth="1"/>
    <col min="13" max="16384" width="10.25390625" style="94" customWidth="1"/>
  </cols>
  <sheetData>
    <row r="1" spans="1:12" ht="15.75" customHeight="1">
      <c r="A1" s="855" t="s">
        <v>1</v>
      </c>
      <c r="B1" s="855" t="s">
        <v>193</v>
      </c>
      <c r="C1" s="855" t="s">
        <v>194</v>
      </c>
      <c r="D1" s="855"/>
      <c r="E1" s="855"/>
      <c r="F1" s="855"/>
      <c r="G1" s="851" t="s">
        <v>195</v>
      </c>
      <c r="H1" s="851"/>
      <c r="I1" s="851"/>
      <c r="J1" s="848" t="s">
        <v>196</v>
      </c>
      <c r="K1" s="848" t="s">
        <v>7</v>
      </c>
      <c r="L1" s="848" t="s">
        <v>197</v>
      </c>
    </row>
    <row r="2" spans="1:12" ht="47.25">
      <c r="A2" s="855"/>
      <c r="B2" s="855"/>
      <c r="C2" s="82" t="s">
        <v>198</v>
      </c>
      <c r="D2" s="82" t="s">
        <v>199</v>
      </c>
      <c r="E2" s="82" t="s">
        <v>200</v>
      </c>
      <c r="F2" s="82" t="s">
        <v>201</v>
      </c>
      <c r="G2" s="47" t="s">
        <v>11</v>
      </c>
      <c r="H2" s="47" t="s">
        <v>12</v>
      </c>
      <c r="I2" s="47" t="s">
        <v>13</v>
      </c>
      <c r="J2" s="848"/>
      <c r="K2" s="848"/>
      <c r="L2" s="848"/>
    </row>
    <row r="3" spans="1:12" ht="15.75">
      <c r="A3" s="46" t="s">
        <v>1519</v>
      </c>
      <c r="B3" s="35">
        <v>60</v>
      </c>
      <c r="C3" s="263">
        <v>15.456999999999999</v>
      </c>
      <c r="D3" s="263">
        <v>4.885</v>
      </c>
      <c r="E3" s="263">
        <v>0.46599999999999997</v>
      </c>
      <c r="F3" s="264">
        <v>107.34</v>
      </c>
      <c r="G3" s="263">
        <v>15</v>
      </c>
      <c r="H3" s="263">
        <v>22.5</v>
      </c>
      <c r="I3" s="263">
        <v>0.5</v>
      </c>
      <c r="J3" s="263">
        <v>1.2</v>
      </c>
      <c r="K3" s="28" t="s">
        <v>1520</v>
      </c>
      <c r="L3" s="71"/>
    </row>
    <row r="4" spans="1:12" ht="15.75">
      <c r="A4" s="46" t="s">
        <v>1519</v>
      </c>
      <c r="B4" s="35">
        <v>80</v>
      </c>
      <c r="C4" s="69">
        <v>20.609333333333332</v>
      </c>
      <c r="D4" s="69">
        <v>6.513333333333334</v>
      </c>
      <c r="E4" s="69">
        <v>0.6213333333333333</v>
      </c>
      <c r="F4" s="70">
        <v>143.12</v>
      </c>
      <c r="G4" s="69">
        <v>20</v>
      </c>
      <c r="H4" s="69">
        <v>30</v>
      </c>
      <c r="I4" s="69">
        <v>0.6</v>
      </c>
      <c r="J4" s="69">
        <v>1.5666666666666669</v>
      </c>
      <c r="K4" s="28" t="s">
        <v>1520</v>
      </c>
      <c r="L4" s="34"/>
    </row>
    <row r="5" spans="1:12" ht="15.75">
      <c r="A5" s="46" t="s">
        <v>1521</v>
      </c>
      <c r="B5" s="35">
        <v>60</v>
      </c>
      <c r="C5" s="263">
        <v>12.007</v>
      </c>
      <c r="D5" s="263">
        <v>0.685</v>
      </c>
      <c r="E5" s="263">
        <v>0.46599999999999997</v>
      </c>
      <c r="F5" s="264">
        <v>56.34</v>
      </c>
      <c r="G5" s="263">
        <v>29.6</v>
      </c>
      <c r="H5" s="263">
        <v>40.7</v>
      </c>
      <c r="I5" s="263">
        <v>0.6</v>
      </c>
      <c r="J5" s="263">
        <v>0.875</v>
      </c>
      <c r="K5" s="28" t="s">
        <v>1520</v>
      </c>
      <c r="L5" s="34"/>
    </row>
    <row r="6" spans="1:12" ht="15.75">
      <c r="A6" s="46" t="s">
        <v>1521</v>
      </c>
      <c r="B6" s="35">
        <v>80</v>
      </c>
      <c r="C6" s="69">
        <v>16.009333333333334</v>
      </c>
      <c r="D6" s="69">
        <v>0.9133333333333333</v>
      </c>
      <c r="E6" s="69">
        <v>0.6213333333333333</v>
      </c>
      <c r="F6" s="70">
        <v>75.12</v>
      </c>
      <c r="G6" s="69">
        <v>39.5</v>
      </c>
      <c r="H6" s="69">
        <v>54.3</v>
      </c>
      <c r="I6" s="69">
        <v>0.8</v>
      </c>
      <c r="J6" s="69">
        <v>1.1666666666666667</v>
      </c>
      <c r="K6" s="28" t="s">
        <v>1520</v>
      </c>
      <c r="L6" s="34"/>
    </row>
    <row r="7" spans="1:12" ht="15.75">
      <c r="A7" s="402" t="s">
        <v>2101</v>
      </c>
      <c r="B7" s="35">
        <v>60</v>
      </c>
      <c r="C7" s="265">
        <v>13.795999999999998</v>
      </c>
      <c r="D7" s="265">
        <v>6.086</v>
      </c>
      <c r="E7" s="265">
        <v>1.038</v>
      </c>
      <c r="F7" s="266">
        <v>113.8</v>
      </c>
      <c r="G7" s="265">
        <v>15.9</v>
      </c>
      <c r="H7" s="265">
        <v>20</v>
      </c>
      <c r="I7" s="265">
        <v>0.5</v>
      </c>
      <c r="J7" s="265">
        <v>0.5800000000000001</v>
      </c>
      <c r="K7" s="267" t="s">
        <v>1522</v>
      </c>
      <c r="L7" s="34"/>
    </row>
    <row r="8" spans="1:12" ht="15.75">
      <c r="A8" s="402" t="s">
        <v>2101</v>
      </c>
      <c r="B8" s="35">
        <v>80</v>
      </c>
      <c r="C8" s="265">
        <v>18.394666666666662</v>
      </c>
      <c r="D8" s="265">
        <v>8.114666666666666</v>
      </c>
      <c r="E8" s="265">
        <v>1.384</v>
      </c>
      <c r="F8" s="266">
        <v>151.73333333333335</v>
      </c>
      <c r="G8" s="265">
        <v>21.2</v>
      </c>
      <c r="H8" s="265">
        <v>26.7</v>
      </c>
      <c r="I8" s="265">
        <v>0.7</v>
      </c>
      <c r="J8" s="265">
        <v>0.77</v>
      </c>
      <c r="K8" s="267" t="s">
        <v>1522</v>
      </c>
      <c r="L8" s="34"/>
    </row>
    <row r="9" spans="1:12" ht="15.75">
      <c r="A9" s="402" t="s">
        <v>2102</v>
      </c>
      <c r="B9" s="35">
        <v>60</v>
      </c>
      <c r="C9" s="265">
        <v>10.851999999999999</v>
      </c>
      <c r="D9" s="265">
        <v>2.502</v>
      </c>
      <c r="E9" s="265">
        <v>1.038</v>
      </c>
      <c r="F9" s="266">
        <v>70.28</v>
      </c>
      <c r="G9" s="265">
        <v>28.7</v>
      </c>
      <c r="H9" s="265">
        <v>36</v>
      </c>
      <c r="I9" s="265">
        <v>0.6</v>
      </c>
      <c r="J9" s="265">
        <v>0.324</v>
      </c>
      <c r="K9" s="267" t="s">
        <v>1522</v>
      </c>
      <c r="L9" s="34"/>
    </row>
    <row r="10" spans="1:12" ht="15.75">
      <c r="A10" s="402" t="s">
        <v>2102</v>
      </c>
      <c r="B10" s="35">
        <v>80</v>
      </c>
      <c r="C10" s="265">
        <v>14.469333333333331</v>
      </c>
      <c r="D10" s="265">
        <v>3.3359999999999994</v>
      </c>
      <c r="E10" s="265">
        <v>1.384</v>
      </c>
      <c r="F10" s="266">
        <v>93.70666666666666</v>
      </c>
      <c r="G10" s="265">
        <v>38.3</v>
      </c>
      <c r="H10" s="265">
        <v>48</v>
      </c>
      <c r="I10" s="265">
        <v>0.8</v>
      </c>
      <c r="J10" s="265">
        <v>0.43200000000000005</v>
      </c>
      <c r="K10" s="267" t="s">
        <v>1522</v>
      </c>
      <c r="L10" s="34"/>
    </row>
    <row r="11" spans="1:12" ht="15.75">
      <c r="A11" s="46" t="s">
        <v>1523</v>
      </c>
      <c r="B11" s="35">
        <v>60</v>
      </c>
      <c r="C11" s="263">
        <v>6.503</v>
      </c>
      <c r="D11" s="263">
        <v>1.9789999999999999</v>
      </c>
      <c r="E11" s="263">
        <v>1.889</v>
      </c>
      <c r="F11" s="264">
        <v>51.57</v>
      </c>
      <c r="G11" s="263">
        <v>13.4</v>
      </c>
      <c r="H11" s="263">
        <v>18.8</v>
      </c>
      <c r="I11" s="263">
        <v>0.4</v>
      </c>
      <c r="J11" s="263">
        <v>1.72</v>
      </c>
      <c r="K11" s="28" t="s">
        <v>1524</v>
      </c>
      <c r="L11" s="34"/>
    </row>
    <row r="12" spans="1:12" ht="15.75">
      <c r="A12" s="46" t="s">
        <v>1523</v>
      </c>
      <c r="B12" s="35">
        <v>80</v>
      </c>
      <c r="C12" s="69">
        <v>8.670666666666666</v>
      </c>
      <c r="D12" s="69">
        <v>2.6386666666666665</v>
      </c>
      <c r="E12" s="69">
        <v>2.518666666666667</v>
      </c>
      <c r="F12" s="70">
        <v>68.76</v>
      </c>
      <c r="G12" s="69">
        <v>17.9</v>
      </c>
      <c r="H12" s="69">
        <v>25.1</v>
      </c>
      <c r="I12" s="69">
        <v>0.5</v>
      </c>
      <c r="J12" s="69">
        <v>2.2933333333333334</v>
      </c>
      <c r="K12" s="28" t="s">
        <v>1524</v>
      </c>
      <c r="L12" s="34"/>
    </row>
    <row r="13" spans="1:12" ht="15.75">
      <c r="A13" s="46" t="s">
        <v>1525</v>
      </c>
      <c r="B13" s="35">
        <v>60</v>
      </c>
      <c r="C13" s="263">
        <v>5.122999999999999</v>
      </c>
      <c r="D13" s="263">
        <v>0.29900000000000004</v>
      </c>
      <c r="E13" s="263">
        <v>1.889</v>
      </c>
      <c r="F13" s="264">
        <v>31.17</v>
      </c>
      <c r="G13" s="263">
        <v>19.4</v>
      </c>
      <c r="H13" s="263">
        <v>26.3</v>
      </c>
      <c r="I13" s="263">
        <v>0.4</v>
      </c>
      <c r="J13" s="263">
        <v>1.6</v>
      </c>
      <c r="K13" s="28" t="s">
        <v>1524</v>
      </c>
      <c r="L13" s="34"/>
    </row>
    <row r="14" spans="1:12" ht="15.75">
      <c r="A14" s="46" t="s">
        <v>1525</v>
      </c>
      <c r="B14" s="35">
        <v>80</v>
      </c>
      <c r="C14" s="69">
        <v>6.830666666666666</v>
      </c>
      <c r="D14" s="69">
        <v>0.3986666666666667</v>
      </c>
      <c r="E14" s="69">
        <v>2.518666666666667</v>
      </c>
      <c r="F14" s="70">
        <v>41.56</v>
      </c>
      <c r="G14" s="69">
        <v>25.9</v>
      </c>
      <c r="H14" s="69">
        <v>35.1</v>
      </c>
      <c r="I14" s="69">
        <v>0.5</v>
      </c>
      <c r="J14" s="69">
        <v>2.1333333333333333</v>
      </c>
      <c r="K14" s="28" t="s">
        <v>1524</v>
      </c>
      <c r="L14" s="34"/>
    </row>
    <row r="15" spans="1:12" ht="15.75">
      <c r="A15" s="46" t="s">
        <v>1526</v>
      </c>
      <c r="B15" s="35">
        <v>60</v>
      </c>
      <c r="C15" s="263">
        <v>14.993</v>
      </c>
      <c r="D15" s="263">
        <v>4.749</v>
      </c>
      <c r="E15" s="263">
        <v>0.16399999999999998</v>
      </c>
      <c r="F15" s="264">
        <v>103.02</v>
      </c>
      <c r="G15" s="263">
        <v>15.2</v>
      </c>
      <c r="H15" s="263">
        <v>22.2</v>
      </c>
      <c r="I15" s="263">
        <v>0.5</v>
      </c>
      <c r="J15" s="263">
        <v>0.857</v>
      </c>
      <c r="K15" s="28" t="s">
        <v>1527</v>
      </c>
      <c r="L15" s="34"/>
    </row>
    <row r="16" spans="1:12" ht="15.75">
      <c r="A16" s="46" t="s">
        <v>1526</v>
      </c>
      <c r="B16" s="35">
        <v>80</v>
      </c>
      <c r="C16" s="69">
        <v>19.99066666666667</v>
      </c>
      <c r="D16" s="69">
        <v>6.332</v>
      </c>
      <c r="E16" s="69">
        <v>0.21866666666666662</v>
      </c>
      <c r="F16" s="70">
        <v>137.35999999999999</v>
      </c>
      <c r="G16" s="69">
        <v>20.3</v>
      </c>
      <c r="H16" s="69">
        <v>29.6</v>
      </c>
      <c r="I16" s="69">
        <v>0.7</v>
      </c>
      <c r="J16" s="69">
        <v>1.1426666666666667</v>
      </c>
      <c r="K16" s="28" t="s">
        <v>1527</v>
      </c>
      <c r="L16" s="34"/>
    </row>
    <row r="17" spans="1:12" ht="15.75">
      <c r="A17" s="46" t="s">
        <v>1528</v>
      </c>
      <c r="B17" s="35">
        <v>60</v>
      </c>
      <c r="C17" s="263">
        <v>11.794000000000002</v>
      </c>
      <c r="D17" s="263">
        <v>0.67</v>
      </c>
      <c r="E17" s="263">
        <v>0.16399999999999998</v>
      </c>
      <c r="F17" s="264">
        <v>54.1</v>
      </c>
      <c r="G17" s="263">
        <v>29.8</v>
      </c>
      <c r="H17" s="263">
        <v>40.4</v>
      </c>
      <c r="I17" s="263">
        <v>0.6</v>
      </c>
      <c r="J17" s="263">
        <v>0.5700000000000001</v>
      </c>
      <c r="K17" s="28" t="s">
        <v>1527</v>
      </c>
      <c r="L17" s="34"/>
    </row>
    <row r="18" spans="1:12" ht="15.75">
      <c r="A18" s="46" t="s">
        <v>1528</v>
      </c>
      <c r="B18" s="35">
        <v>80</v>
      </c>
      <c r="C18" s="69">
        <v>15.725333333333335</v>
      </c>
      <c r="D18" s="69">
        <v>0.8933333333333333</v>
      </c>
      <c r="E18" s="69">
        <v>0.21866666666666662</v>
      </c>
      <c r="F18" s="70">
        <v>72.13333333333334</v>
      </c>
      <c r="G18" s="69">
        <v>39.7</v>
      </c>
      <c r="H18" s="69">
        <v>53.9</v>
      </c>
      <c r="I18" s="69">
        <v>0.8</v>
      </c>
      <c r="J18" s="69">
        <v>0.7600000000000001</v>
      </c>
      <c r="K18" s="28" t="s">
        <v>1527</v>
      </c>
      <c r="L18" s="34"/>
    </row>
    <row r="19" spans="1:12" ht="15.75">
      <c r="A19" s="46" t="s">
        <v>1529</v>
      </c>
      <c r="B19" s="35">
        <v>60</v>
      </c>
      <c r="C19" s="263">
        <v>11.997</v>
      </c>
      <c r="D19" s="263">
        <v>6.949</v>
      </c>
      <c r="E19" s="263">
        <v>1.9</v>
      </c>
      <c r="F19" s="264">
        <v>118.08</v>
      </c>
      <c r="G19" s="263">
        <v>37.3</v>
      </c>
      <c r="H19" s="263">
        <v>20.7</v>
      </c>
      <c r="I19" s="263">
        <v>0.5</v>
      </c>
      <c r="J19" s="263">
        <v>1.811</v>
      </c>
      <c r="K19" s="28" t="s">
        <v>1530</v>
      </c>
      <c r="L19" s="34"/>
    </row>
    <row r="20" spans="1:12" ht="15.75">
      <c r="A20" s="46" t="s">
        <v>1529</v>
      </c>
      <c r="B20" s="35">
        <v>80</v>
      </c>
      <c r="C20" s="69">
        <v>15.995999999999999</v>
      </c>
      <c r="D20" s="69">
        <v>9.265333333333333</v>
      </c>
      <c r="E20" s="69">
        <v>2.533333333333333</v>
      </c>
      <c r="F20" s="70">
        <v>157.44</v>
      </c>
      <c r="G20" s="69">
        <v>49.7</v>
      </c>
      <c r="H20" s="69">
        <v>27.6</v>
      </c>
      <c r="I20" s="69">
        <v>0.7</v>
      </c>
      <c r="J20" s="69">
        <v>2.4146666666666667</v>
      </c>
      <c r="K20" s="28" t="s">
        <v>1530</v>
      </c>
      <c r="L20" s="34"/>
    </row>
    <row r="21" spans="1:12" ht="15.75">
      <c r="A21" s="46" t="s">
        <v>1531</v>
      </c>
      <c r="B21" s="35">
        <v>60</v>
      </c>
      <c r="C21" s="263">
        <v>9.466999999999999</v>
      </c>
      <c r="D21" s="263">
        <v>3.8689999999999998</v>
      </c>
      <c r="E21" s="263">
        <v>1.9</v>
      </c>
      <c r="F21" s="264">
        <v>80.68</v>
      </c>
      <c r="G21" s="263">
        <v>48.3</v>
      </c>
      <c r="H21" s="263">
        <v>34.5</v>
      </c>
      <c r="I21" s="263">
        <v>0.6</v>
      </c>
      <c r="J21" s="263">
        <v>1.591</v>
      </c>
      <c r="K21" s="28" t="s">
        <v>1530</v>
      </c>
      <c r="L21" s="34"/>
    </row>
    <row r="22" spans="1:12" ht="15.75">
      <c r="A22" s="46" t="s">
        <v>1531</v>
      </c>
      <c r="B22" s="35">
        <v>80</v>
      </c>
      <c r="C22" s="69">
        <v>12.622666666666664</v>
      </c>
      <c r="D22" s="69">
        <v>5.158666666666666</v>
      </c>
      <c r="E22" s="69">
        <v>2.533333333333333</v>
      </c>
      <c r="F22" s="70">
        <v>107.57333333333334</v>
      </c>
      <c r="G22" s="69">
        <v>64.4</v>
      </c>
      <c r="H22" s="69">
        <v>46</v>
      </c>
      <c r="I22" s="69">
        <v>0.8</v>
      </c>
      <c r="J22" s="69">
        <v>2.1213333333333333</v>
      </c>
      <c r="K22" s="28" t="s">
        <v>1530</v>
      </c>
      <c r="L22" s="34"/>
    </row>
    <row r="23" spans="1:12" ht="15.75">
      <c r="A23" s="46" t="s">
        <v>1532</v>
      </c>
      <c r="B23" s="35">
        <v>60</v>
      </c>
      <c r="C23" s="263">
        <v>7.9555</v>
      </c>
      <c r="D23" s="263">
        <v>5.438750000000001</v>
      </c>
      <c r="E23" s="263">
        <v>1.9377499999999999</v>
      </c>
      <c r="F23" s="264">
        <v>88.61875</v>
      </c>
      <c r="G23" s="263">
        <v>14.5</v>
      </c>
      <c r="H23" s="263">
        <v>19.1</v>
      </c>
      <c r="I23" s="263">
        <v>0.4</v>
      </c>
      <c r="J23" s="263">
        <v>2.358</v>
      </c>
      <c r="K23" s="28" t="s">
        <v>1533</v>
      </c>
      <c r="L23" s="34"/>
    </row>
    <row r="24" spans="1:12" ht="15.75">
      <c r="A24" s="46" t="s">
        <v>1532</v>
      </c>
      <c r="B24" s="35">
        <v>80</v>
      </c>
      <c r="C24" s="69">
        <v>10.607333333333333</v>
      </c>
      <c r="D24" s="69">
        <v>7.251666666666667</v>
      </c>
      <c r="E24" s="69">
        <v>2.5836666666666663</v>
      </c>
      <c r="F24" s="70">
        <v>118.15833333333333</v>
      </c>
      <c r="G24" s="69">
        <v>19.3</v>
      </c>
      <c r="H24" s="69">
        <v>25.5</v>
      </c>
      <c r="I24" s="69">
        <v>0.5</v>
      </c>
      <c r="J24" s="69">
        <v>3.144</v>
      </c>
      <c r="K24" s="28" t="s">
        <v>1533</v>
      </c>
      <c r="L24" s="34"/>
    </row>
    <row r="25" spans="1:12" ht="15.75">
      <c r="A25" s="46" t="s">
        <v>1534</v>
      </c>
      <c r="B25" s="35">
        <v>60</v>
      </c>
      <c r="C25" s="263">
        <v>6.253500000000001</v>
      </c>
      <c r="D25" s="263">
        <v>3.3667500000000006</v>
      </c>
      <c r="E25" s="263">
        <v>1.9377499999999999</v>
      </c>
      <c r="F25" s="264">
        <v>63.45875</v>
      </c>
      <c r="G25" s="263">
        <v>21.9</v>
      </c>
      <c r="H25" s="263">
        <v>28.4</v>
      </c>
      <c r="I25" s="263">
        <v>0.5</v>
      </c>
      <c r="J25" s="263">
        <v>2.21</v>
      </c>
      <c r="K25" s="28" t="s">
        <v>1533</v>
      </c>
      <c r="L25" s="34"/>
    </row>
    <row r="26" spans="1:12" ht="15.75">
      <c r="A26" s="46" t="s">
        <v>1534</v>
      </c>
      <c r="B26" s="35">
        <v>80</v>
      </c>
      <c r="C26" s="69">
        <v>8.338000000000001</v>
      </c>
      <c r="D26" s="69">
        <v>4.489000000000001</v>
      </c>
      <c r="E26" s="69">
        <v>2.5836666666666663</v>
      </c>
      <c r="F26" s="70">
        <v>84.61166666666668</v>
      </c>
      <c r="G26" s="69">
        <v>29.2</v>
      </c>
      <c r="H26" s="69">
        <v>37.9</v>
      </c>
      <c r="I26" s="69">
        <v>0.7</v>
      </c>
      <c r="J26" s="69">
        <v>2.9466666666666668</v>
      </c>
      <c r="K26" s="28" t="s">
        <v>1533</v>
      </c>
      <c r="L26" s="34"/>
    </row>
    <row r="27" spans="1:12" ht="15.75">
      <c r="A27" s="46" t="s">
        <v>1535</v>
      </c>
      <c r="B27" s="35">
        <v>60</v>
      </c>
      <c r="C27" s="263">
        <v>10.133</v>
      </c>
      <c r="D27" s="263">
        <v>7.56</v>
      </c>
      <c r="E27" s="263">
        <v>3.4109999999999996</v>
      </c>
      <c r="F27" s="264">
        <v>123.08000000000001</v>
      </c>
      <c r="G27" s="263">
        <v>85.8</v>
      </c>
      <c r="H27" s="263">
        <v>24.9</v>
      </c>
      <c r="I27" s="263">
        <v>1.2</v>
      </c>
      <c r="J27" s="263">
        <v>10.264999999999999</v>
      </c>
      <c r="K27" s="28" t="s">
        <v>1536</v>
      </c>
      <c r="L27" s="34"/>
    </row>
    <row r="28" spans="1:12" ht="15.75">
      <c r="A28" s="46" t="s">
        <v>1535</v>
      </c>
      <c r="B28" s="35">
        <v>80</v>
      </c>
      <c r="C28" s="69">
        <v>13.510666666666665</v>
      </c>
      <c r="D28" s="69">
        <v>10.08</v>
      </c>
      <c r="E28" s="69">
        <v>4.547999999999999</v>
      </c>
      <c r="F28" s="70">
        <v>164.10666666666668</v>
      </c>
      <c r="G28" s="69">
        <v>114.4</v>
      </c>
      <c r="H28" s="69">
        <v>33.2</v>
      </c>
      <c r="I28" s="69">
        <v>1.6</v>
      </c>
      <c r="J28" s="69">
        <v>13.686666666666664</v>
      </c>
      <c r="K28" s="28" t="s">
        <v>1536</v>
      </c>
      <c r="L28" s="34"/>
    </row>
    <row r="29" spans="1:12" ht="15.75">
      <c r="A29" s="46" t="s">
        <v>1537</v>
      </c>
      <c r="B29" s="35">
        <v>60</v>
      </c>
      <c r="C29" s="263">
        <v>8.431000000000001</v>
      </c>
      <c r="D29" s="263">
        <v>5.488</v>
      </c>
      <c r="E29" s="263">
        <v>3.4109999999999996</v>
      </c>
      <c r="F29" s="264">
        <v>97.92</v>
      </c>
      <c r="G29" s="263">
        <v>93.2</v>
      </c>
      <c r="H29" s="263">
        <v>34.1</v>
      </c>
      <c r="I29" s="263">
        <v>1.2</v>
      </c>
      <c r="J29" s="263">
        <v>10.116999999999999</v>
      </c>
      <c r="K29" s="28" t="s">
        <v>1536</v>
      </c>
      <c r="L29" s="34"/>
    </row>
    <row r="30" spans="1:12" ht="15.75">
      <c r="A30" s="46" t="s">
        <v>1537</v>
      </c>
      <c r="B30" s="35">
        <v>80</v>
      </c>
      <c r="C30" s="69">
        <v>11.241333333333333</v>
      </c>
      <c r="D30" s="69">
        <v>7.317333333333334</v>
      </c>
      <c r="E30" s="69">
        <v>4.547999999999999</v>
      </c>
      <c r="F30" s="70">
        <v>130.56</v>
      </c>
      <c r="G30" s="69">
        <v>124.3</v>
      </c>
      <c r="H30" s="69">
        <v>45.5</v>
      </c>
      <c r="I30" s="69">
        <v>1.6</v>
      </c>
      <c r="J30" s="69">
        <v>13.489333333333333</v>
      </c>
      <c r="K30" s="28" t="s">
        <v>1536</v>
      </c>
      <c r="L30" s="34"/>
    </row>
    <row r="31" spans="1:12" ht="15.75">
      <c r="A31" s="46" t="s">
        <v>83</v>
      </c>
      <c r="B31" s="35">
        <v>60</v>
      </c>
      <c r="C31" s="263">
        <v>12.355999999999998</v>
      </c>
      <c r="D31" s="263">
        <v>6.5360000000000005</v>
      </c>
      <c r="E31" s="263">
        <v>1.8170000000000002</v>
      </c>
      <c r="F31" s="264">
        <v>115.29</v>
      </c>
      <c r="G31" s="263">
        <v>26.1</v>
      </c>
      <c r="H31" s="263">
        <v>17.7</v>
      </c>
      <c r="I31" s="263">
        <v>0.7</v>
      </c>
      <c r="J31" s="263">
        <v>0.481</v>
      </c>
      <c r="K31" s="28" t="s">
        <v>84</v>
      </c>
      <c r="L31" s="34"/>
    </row>
    <row r="32" spans="1:12" ht="15.75">
      <c r="A32" s="46" t="s">
        <v>83</v>
      </c>
      <c r="B32" s="35">
        <v>80</v>
      </c>
      <c r="C32" s="69">
        <v>16.474666666666664</v>
      </c>
      <c r="D32" s="69">
        <v>8.714666666666668</v>
      </c>
      <c r="E32" s="69">
        <v>2.4226666666666667</v>
      </c>
      <c r="F32" s="70">
        <v>153.71999999999997</v>
      </c>
      <c r="G32" s="69">
        <v>34.8</v>
      </c>
      <c r="H32" s="69">
        <v>23.6</v>
      </c>
      <c r="I32" s="69">
        <v>0.9</v>
      </c>
      <c r="J32" s="69">
        <v>0.6413333333333333</v>
      </c>
      <c r="K32" s="28" t="s">
        <v>84</v>
      </c>
      <c r="L32" s="34"/>
    </row>
    <row r="33" spans="1:12" ht="15.75">
      <c r="A33" s="46" t="s">
        <v>1538</v>
      </c>
      <c r="B33" s="35">
        <v>60</v>
      </c>
      <c r="C33" s="263">
        <v>10.101999999999999</v>
      </c>
      <c r="D33" s="263">
        <v>3.792</v>
      </c>
      <c r="E33" s="263">
        <v>1.8170000000000002</v>
      </c>
      <c r="F33" s="264">
        <v>81.97</v>
      </c>
      <c r="G33" s="263">
        <v>35.9</v>
      </c>
      <c r="H33" s="263">
        <v>29.9</v>
      </c>
      <c r="I33" s="263">
        <v>0.8</v>
      </c>
      <c r="J33" s="263">
        <v>0.285</v>
      </c>
      <c r="K33" s="28" t="s">
        <v>84</v>
      </c>
      <c r="L33" s="34"/>
    </row>
    <row r="34" spans="1:12" ht="15.75">
      <c r="A34" s="46" t="s">
        <v>1538</v>
      </c>
      <c r="B34" s="35">
        <v>80</v>
      </c>
      <c r="C34" s="69">
        <v>13.5</v>
      </c>
      <c r="D34" s="69">
        <v>5.1</v>
      </c>
      <c r="E34" s="69">
        <v>2.4</v>
      </c>
      <c r="F34" s="70">
        <v>109</v>
      </c>
      <c r="G34" s="69">
        <v>47.9</v>
      </c>
      <c r="H34" s="69">
        <v>39.9</v>
      </c>
      <c r="I34" s="69">
        <v>1.1</v>
      </c>
      <c r="J34" s="69">
        <v>0.38</v>
      </c>
      <c r="K34" s="28" t="s">
        <v>84</v>
      </c>
      <c r="L34" s="34"/>
    </row>
    <row r="35" spans="1:12" ht="15.75">
      <c r="A35" s="46" t="s">
        <v>1539</v>
      </c>
      <c r="B35" s="35">
        <v>60</v>
      </c>
      <c r="C35" s="32">
        <v>5.985</v>
      </c>
      <c r="D35" s="32">
        <v>4.832</v>
      </c>
      <c r="E35" s="32">
        <v>6.02</v>
      </c>
      <c r="F35" s="33">
        <v>92.27999999999999</v>
      </c>
      <c r="G35" s="32">
        <v>19.8</v>
      </c>
      <c r="H35" s="32">
        <v>13.8</v>
      </c>
      <c r="I35" s="32">
        <v>0.4</v>
      </c>
      <c r="J35" s="32">
        <v>4.483999999999999</v>
      </c>
      <c r="K35" s="28" t="s">
        <v>1540</v>
      </c>
      <c r="L35" s="34"/>
    </row>
    <row r="36" spans="1:12" ht="15.75">
      <c r="A36" s="11" t="s">
        <v>1539</v>
      </c>
      <c r="B36" s="2">
        <v>80</v>
      </c>
      <c r="C36" s="268">
        <v>7.98</v>
      </c>
      <c r="D36" s="268">
        <v>6.442666666666667</v>
      </c>
      <c r="E36" s="268">
        <v>8.026666666666667</v>
      </c>
      <c r="F36" s="269">
        <v>123.04</v>
      </c>
      <c r="G36" s="268">
        <v>26.4</v>
      </c>
      <c r="H36" s="268">
        <v>18.4</v>
      </c>
      <c r="I36" s="268">
        <v>0.5</v>
      </c>
      <c r="J36" s="268">
        <v>5.9786666666666655</v>
      </c>
      <c r="K36" s="5" t="s">
        <v>1540</v>
      </c>
      <c r="L36" s="34"/>
    </row>
    <row r="37" spans="1:12" ht="15.75">
      <c r="A37" s="46" t="s">
        <v>1541</v>
      </c>
      <c r="B37" s="35">
        <v>60</v>
      </c>
      <c r="C37" s="32">
        <v>4.9</v>
      </c>
      <c r="D37" s="32">
        <v>3.5</v>
      </c>
      <c r="E37" s="32">
        <v>6</v>
      </c>
      <c r="F37" s="33">
        <v>76</v>
      </c>
      <c r="G37" s="32">
        <v>24.6</v>
      </c>
      <c r="H37" s="32">
        <v>19.8</v>
      </c>
      <c r="I37" s="32">
        <v>0.4</v>
      </c>
      <c r="J37" s="32">
        <v>4.4</v>
      </c>
      <c r="K37" s="28" t="s">
        <v>1540</v>
      </c>
      <c r="L37" s="34"/>
    </row>
    <row r="38" spans="1:12" ht="15.75">
      <c r="A38" s="11" t="s">
        <v>1541</v>
      </c>
      <c r="B38" s="2">
        <v>80</v>
      </c>
      <c r="C38" s="268">
        <v>6.5</v>
      </c>
      <c r="D38" s="268">
        <v>4.7</v>
      </c>
      <c r="E38" s="268">
        <v>8</v>
      </c>
      <c r="F38" s="269">
        <v>101</v>
      </c>
      <c r="G38" s="268">
        <v>32.8</v>
      </c>
      <c r="H38" s="268">
        <v>26.4</v>
      </c>
      <c r="I38" s="268">
        <v>0.5</v>
      </c>
      <c r="J38" s="268">
        <v>5.9</v>
      </c>
      <c r="K38" s="5" t="s">
        <v>1540</v>
      </c>
      <c r="L38" s="34"/>
    </row>
    <row r="39" spans="1:12" ht="15.75">
      <c r="A39" s="46" t="s">
        <v>1539</v>
      </c>
      <c r="B39" s="35">
        <v>200</v>
      </c>
      <c r="C39" s="32">
        <v>20</v>
      </c>
      <c r="D39" s="32">
        <v>16.1</v>
      </c>
      <c r="E39" s="32">
        <v>20.1</v>
      </c>
      <c r="F39" s="33">
        <v>307.6</v>
      </c>
      <c r="G39" s="32">
        <v>66</v>
      </c>
      <c r="H39" s="32">
        <v>46</v>
      </c>
      <c r="I39" s="32">
        <v>1.25</v>
      </c>
      <c r="J39" s="32">
        <v>15</v>
      </c>
      <c r="K39" s="28" t="s">
        <v>1540</v>
      </c>
      <c r="L39" s="34"/>
    </row>
    <row r="40" spans="1:12" ht="15.75">
      <c r="A40" s="46" t="s">
        <v>1539</v>
      </c>
      <c r="B40" s="35">
        <v>150</v>
      </c>
      <c r="C40" s="32">
        <v>15</v>
      </c>
      <c r="D40" s="32">
        <v>12</v>
      </c>
      <c r="E40" s="32">
        <v>15</v>
      </c>
      <c r="F40" s="33">
        <v>230</v>
      </c>
      <c r="G40" s="32">
        <v>49.5</v>
      </c>
      <c r="H40" s="32">
        <v>34.5</v>
      </c>
      <c r="I40" s="32">
        <v>0.9</v>
      </c>
      <c r="J40" s="32">
        <v>11.2</v>
      </c>
      <c r="K40" s="28" t="s">
        <v>1540</v>
      </c>
      <c r="L40" s="34"/>
    </row>
    <row r="41" spans="1:12" ht="15.75">
      <c r="A41" s="46" t="s">
        <v>1541</v>
      </c>
      <c r="B41" s="35">
        <v>200</v>
      </c>
      <c r="C41" s="32">
        <v>16.3</v>
      </c>
      <c r="D41" s="32">
        <v>11.8</v>
      </c>
      <c r="E41" s="32">
        <v>20</v>
      </c>
      <c r="F41" s="33">
        <v>252</v>
      </c>
      <c r="G41" s="32">
        <v>82</v>
      </c>
      <c r="H41" s="32">
        <v>66</v>
      </c>
      <c r="I41" s="32">
        <v>1.25</v>
      </c>
      <c r="J41" s="32">
        <v>14.8</v>
      </c>
      <c r="K41" s="28" t="s">
        <v>1540</v>
      </c>
      <c r="L41" s="34"/>
    </row>
    <row r="42" spans="1:12" ht="15.75">
      <c r="A42" s="46" t="s">
        <v>1541</v>
      </c>
      <c r="B42" s="35">
        <v>150</v>
      </c>
      <c r="C42" s="32">
        <v>12.2</v>
      </c>
      <c r="D42" s="32">
        <v>8.9</v>
      </c>
      <c r="E42" s="32">
        <v>15</v>
      </c>
      <c r="F42" s="33">
        <v>189</v>
      </c>
      <c r="G42" s="32">
        <v>61.5</v>
      </c>
      <c r="H42" s="32">
        <v>49.5</v>
      </c>
      <c r="I42" s="32">
        <v>0.9</v>
      </c>
      <c r="J42" s="32">
        <v>11.1</v>
      </c>
      <c r="K42" s="28" t="s">
        <v>1540</v>
      </c>
      <c r="L42" s="34"/>
    </row>
    <row r="43" spans="1:12" ht="15.75">
      <c r="A43" s="46" t="s">
        <v>1542</v>
      </c>
      <c r="B43" s="35">
        <v>60</v>
      </c>
      <c r="C43" s="32">
        <v>9.724333333333334</v>
      </c>
      <c r="D43" s="32">
        <v>8.094</v>
      </c>
      <c r="E43" s="32">
        <v>2.605666666666667</v>
      </c>
      <c r="F43" s="33">
        <v>122.22333333333333</v>
      </c>
      <c r="G43" s="32">
        <v>54</v>
      </c>
      <c r="H43" s="32">
        <v>15.1</v>
      </c>
      <c r="I43" s="32">
        <v>0.7</v>
      </c>
      <c r="J43" s="32">
        <v>0.4</v>
      </c>
      <c r="K43" s="28" t="s">
        <v>1543</v>
      </c>
      <c r="L43" s="34"/>
    </row>
    <row r="44" spans="1:14" ht="15.75">
      <c r="A44" s="46" t="s">
        <v>1542</v>
      </c>
      <c r="B44" s="35">
        <v>80</v>
      </c>
      <c r="C44" s="32">
        <v>12.965777777777777</v>
      </c>
      <c r="D44" s="32">
        <v>10.792</v>
      </c>
      <c r="E44" s="32">
        <v>3.4742222222222225</v>
      </c>
      <c r="F44" s="33">
        <v>162.96444444444444</v>
      </c>
      <c r="G44" s="32">
        <v>72</v>
      </c>
      <c r="H44" s="32">
        <v>20.1</v>
      </c>
      <c r="I44" s="32">
        <v>0.9</v>
      </c>
      <c r="J44" s="32">
        <v>0.6</v>
      </c>
      <c r="K44" s="28" t="s">
        <v>1543</v>
      </c>
      <c r="L44" s="34"/>
      <c r="N44" s="134"/>
    </row>
    <row r="45" spans="1:14" ht="15.75">
      <c r="A45" s="46" t="s">
        <v>1544</v>
      </c>
      <c r="B45" s="35">
        <v>60</v>
      </c>
      <c r="C45" s="32">
        <v>8.022333333333334</v>
      </c>
      <c r="D45" s="32">
        <v>6.022</v>
      </c>
      <c r="E45" s="32">
        <v>2.605666666666667</v>
      </c>
      <c r="F45" s="33">
        <v>97.06333333333335</v>
      </c>
      <c r="G45" s="32">
        <v>61.4</v>
      </c>
      <c r="H45" s="32">
        <v>24.4</v>
      </c>
      <c r="I45" s="32">
        <v>0.8</v>
      </c>
      <c r="J45" s="32">
        <v>0.3</v>
      </c>
      <c r="K45" s="28" t="s">
        <v>1543</v>
      </c>
      <c r="L45" s="34"/>
      <c r="N45" s="134"/>
    </row>
    <row r="46" spans="1:12" ht="15.75">
      <c r="A46" s="46" t="s">
        <v>1544</v>
      </c>
      <c r="B46" s="35">
        <v>80</v>
      </c>
      <c r="C46" s="32">
        <v>10.696444444444445</v>
      </c>
      <c r="D46" s="32">
        <v>8.029333333333334</v>
      </c>
      <c r="E46" s="32">
        <v>3.4742222222222225</v>
      </c>
      <c r="F46" s="33">
        <v>129.41777777777781</v>
      </c>
      <c r="G46" s="32">
        <v>81.9</v>
      </c>
      <c r="H46" s="32">
        <v>32.5</v>
      </c>
      <c r="I46" s="32">
        <v>1.1</v>
      </c>
      <c r="J46" s="32">
        <v>0.4</v>
      </c>
      <c r="K46" s="28" t="s">
        <v>1543</v>
      </c>
      <c r="L46" s="34"/>
    </row>
    <row r="47" spans="1:12" ht="15.75">
      <c r="A47" s="46" t="s">
        <v>1545</v>
      </c>
      <c r="B47" s="35">
        <v>60</v>
      </c>
      <c r="C47" s="32">
        <v>9.612</v>
      </c>
      <c r="D47" s="32">
        <v>6.917</v>
      </c>
      <c r="E47" s="32">
        <v>1.685</v>
      </c>
      <c r="F47" s="33">
        <v>107.55</v>
      </c>
      <c r="G47" s="32">
        <v>43.3</v>
      </c>
      <c r="H47" s="32">
        <v>14</v>
      </c>
      <c r="I47" s="32">
        <v>0.7</v>
      </c>
      <c r="J47" s="32">
        <v>0.4</v>
      </c>
      <c r="K47" s="28" t="s">
        <v>1546</v>
      </c>
      <c r="L47" s="34"/>
    </row>
    <row r="48" spans="1:12" ht="15.75">
      <c r="A48" s="46" t="s">
        <v>1545</v>
      </c>
      <c r="B48" s="35">
        <v>80</v>
      </c>
      <c r="C48" s="32">
        <v>12.816</v>
      </c>
      <c r="D48" s="32">
        <v>9.222666666666667</v>
      </c>
      <c r="E48" s="32">
        <v>2.246666666666667</v>
      </c>
      <c r="F48" s="33">
        <v>143.4</v>
      </c>
      <c r="G48" s="32">
        <v>57.7</v>
      </c>
      <c r="H48" s="32">
        <v>18.7</v>
      </c>
      <c r="I48" s="32">
        <v>0.9</v>
      </c>
      <c r="J48" s="32">
        <v>0.5</v>
      </c>
      <c r="K48" s="28" t="s">
        <v>1546</v>
      </c>
      <c r="L48" s="34"/>
    </row>
    <row r="49" spans="1:12" ht="15.75">
      <c r="A49" s="46" t="s">
        <v>1547</v>
      </c>
      <c r="B49" s="35">
        <v>60</v>
      </c>
      <c r="C49" s="32">
        <v>7.705000000000001</v>
      </c>
      <c r="D49" s="32">
        <v>4.78</v>
      </c>
      <c r="E49" s="32">
        <v>1.685</v>
      </c>
      <c r="F49" s="33">
        <v>80.99</v>
      </c>
      <c r="G49" s="32">
        <v>50.5</v>
      </c>
      <c r="H49" s="32">
        <v>22.9</v>
      </c>
      <c r="I49" s="32">
        <v>0.8</v>
      </c>
      <c r="J49" s="32">
        <v>0.2</v>
      </c>
      <c r="K49" s="28" t="s">
        <v>1546</v>
      </c>
      <c r="L49" s="34"/>
    </row>
    <row r="50" spans="1:12" ht="15.75">
      <c r="A50" s="46" t="s">
        <v>1547</v>
      </c>
      <c r="B50" s="35">
        <v>80</v>
      </c>
      <c r="C50" s="32">
        <v>10.273333333333333</v>
      </c>
      <c r="D50" s="32">
        <v>6.373333333333334</v>
      </c>
      <c r="E50" s="32">
        <v>2.246666666666667</v>
      </c>
      <c r="F50" s="33">
        <v>107.98666666666665</v>
      </c>
      <c r="G50" s="32">
        <v>67.3</v>
      </c>
      <c r="H50" s="32">
        <v>30.5</v>
      </c>
      <c r="I50" s="32">
        <v>1.1</v>
      </c>
      <c r="J50" s="32">
        <v>0.3</v>
      </c>
      <c r="K50" s="28" t="s">
        <v>1546</v>
      </c>
      <c r="L50" s="34"/>
    </row>
    <row r="51" spans="1:12" ht="15.75">
      <c r="A51" s="46" t="s">
        <v>1548</v>
      </c>
      <c r="B51" s="35">
        <v>60</v>
      </c>
      <c r="C51" s="32">
        <v>8.79</v>
      </c>
      <c r="D51" s="32">
        <v>5.98</v>
      </c>
      <c r="E51" s="32">
        <v>1.843</v>
      </c>
      <c r="F51" s="33">
        <v>96.595</v>
      </c>
      <c r="G51" s="32">
        <v>42.5</v>
      </c>
      <c r="H51" s="32">
        <v>17.5</v>
      </c>
      <c r="I51" s="32">
        <v>0.7</v>
      </c>
      <c r="J51" s="32">
        <v>1.174</v>
      </c>
      <c r="K51" s="28" t="s">
        <v>1549</v>
      </c>
      <c r="L51" s="34"/>
    </row>
    <row r="52" spans="1:12" ht="15.75">
      <c r="A52" s="46" t="s">
        <v>1548</v>
      </c>
      <c r="B52" s="35">
        <v>80</v>
      </c>
      <c r="C52" s="32">
        <v>11.72</v>
      </c>
      <c r="D52" s="32">
        <v>7.973333333333334</v>
      </c>
      <c r="E52" s="32">
        <v>2.457333333333333</v>
      </c>
      <c r="F52" s="33">
        <v>128.79333333333332</v>
      </c>
      <c r="G52" s="32">
        <v>56.7</v>
      </c>
      <c r="H52" s="32">
        <v>23.3</v>
      </c>
      <c r="I52" s="32">
        <v>0.9</v>
      </c>
      <c r="J52" s="32">
        <v>1.5653333333333332</v>
      </c>
      <c r="K52" s="28" t="s">
        <v>1549</v>
      </c>
      <c r="L52" s="34"/>
    </row>
    <row r="53" spans="1:12" ht="15.75">
      <c r="A53" s="46" t="s">
        <v>1550</v>
      </c>
      <c r="B53" s="35">
        <v>60</v>
      </c>
      <c r="C53" s="32">
        <v>7.088</v>
      </c>
      <c r="D53" s="32">
        <v>3.9080000000000004</v>
      </c>
      <c r="E53" s="32">
        <v>1.843</v>
      </c>
      <c r="F53" s="33">
        <v>71.435</v>
      </c>
      <c r="G53" s="32">
        <v>49.9</v>
      </c>
      <c r="H53" s="32">
        <v>26.8</v>
      </c>
      <c r="I53" s="32">
        <v>0.7</v>
      </c>
      <c r="J53" s="32">
        <v>1.026</v>
      </c>
      <c r="K53" s="28" t="s">
        <v>1549</v>
      </c>
      <c r="L53" s="34"/>
    </row>
    <row r="54" spans="1:12" ht="15.75">
      <c r="A54" s="46" t="s">
        <v>1550</v>
      </c>
      <c r="B54" s="35">
        <v>80</v>
      </c>
      <c r="C54" s="32">
        <v>9.450666666666667</v>
      </c>
      <c r="D54" s="32">
        <v>5.210666666666667</v>
      </c>
      <c r="E54" s="32">
        <v>2.457333333333333</v>
      </c>
      <c r="F54" s="33">
        <v>95.24666666666667</v>
      </c>
      <c r="G54" s="32">
        <v>66.5</v>
      </c>
      <c r="H54" s="32">
        <v>35.7</v>
      </c>
      <c r="I54" s="32">
        <v>0.9</v>
      </c>
      <c r="J54" s="32">
        <v>1.368</v>
      </c>
      <c r="K54" s="28" t="s">
        <v>1549</v>
      </c>
      <c r="L54" s="34"/>
    </row>
    <row r="55" spans="1:12" ht="15.75">
      <c r="A55" s="46" t="s">
        <v>1551</v>
      </c>
      <c r="B55" s="35">
        <v>60</v>
      </c>
      <c r="C55" s="32">
        <v>9.423499999999999</v>
      </c>
      <c r="D55" s="32">
        <v>6.647499999999999</v>
      </c>
      <c r="E55" s="32">
        <v>5.776</v>
      </c>
      <c r="F55" s="33">
        <v>124.44499999999998</v>
      </c>
      <c r="G55" s="32">
        <v>27.8</v>
      </c>
      <c r="H55" s="32">
        <v>14.6</v>
      </c>
      <c r="I55" s="32">
        <v>0.5</v>
      </c>
      <c r="J55" s="32">
        <v>0.41700000000000004</v>
      </c>
      <c r="K55" s="28" t="s">
        <v>1552</v>
      </c>
      <c r="L55" s="34"/>
    </row>
    <row r="56" spans="1:12" ht="15.75">
      <c r="A56" s="46" t="s">
        <v>1551</v>
      </c>
      <c r="B56" s="35">
        <v>80</v>
      </c>
      <c r="C56" s="32">
        <v>12.564666666666666</v>
      </c>
      <c r="D56" s="32">
        <v>8.863333333333332</v>
      </c>
      <c r="E56" s="32">
        <v>7.701333333333333</v>
      </c>
      <c r="F56" s="33">
        <v>165.92666666666662</v>
      </c>
      <c r="G56" s="32">
        <v>37.1</v>
      </c>
      <c r="H56" s="32">
        <v>19.5</v>
      </c>
      <c r="I56" s="32">
        <v>0.7</v>
      </c>
      <c r="J56" s="32">
        <v>0.556</v>
      </c>
      <c r="K56" s="28" t="s">
        <v>1552</v>
      </c>
      <c r="L56" s="34"/>
    </row>
    <row r="57" spans="1:12" ht="15.75">
      <c r="A57" s="46" t="s">
        <v>1553</v>
      </c>
      <c r="B57" s="35">
        <v>60</v>
      </c>
      <c r="C57" s="32">
        <v>7.721500000000001</v>
      </c>
      <c r="D57" s="32">
        <v>4.5755</v>
      </c>
      <c r="E57" s="32">
        <v>5.776</v>
      </c>
      <c r="F57" s="33">
        <v>99.285</v>
      </c>
      <c r="G57" s="32">
        <v>35.2</v>
      </c>
      <c r="H57" s="32">
        <v>23.8</v>
      </c>
      <c r="I57" s="32">
        <v>0.5</v>
      </c>
      <c r="J57" s="32">
        <v>0.269</v>
      </c>
      <c r="K57" s="28" t="s">
        <v>1552</v>
      </c>
      <c r="L57" s="34"/>
    </row>
    <row r="58" spans="1:12" ht="15.75">
      <c r="A58" s="46" t="s">
        <v>1553</v>
      </c>
      <c r="B58" s="35">
        <v>80</v>
      </c>
      <c r="C58" s="32">
        <v>10.295333333333334</v>
      </c>
      <c r="D58" s="32">
        <v>6.100666666666666</v>
      </c>
      <c r="E58" s="32">
        <v>7.701333333333333</v>
      </c>
      <c r="F58" s="33">
        <v>132.38</v>
      </c>
      <c r="G58" s="32">
        <v>46.9</v>
      </c>
      <c r="H58" s="32">
        <v>31.7</v>
      </c>
      <c r="I58" s="32">
        <v>0.7</v>
      </c>
      <c r="J58" s="32">
        <v>0.3586666666666667</v>
      </c>
      <c r="K58" s="28" t="s">
        <v>1552</v>
      </c>
      <c r="L58" s="34"/>
    </row>
    <row r="59" spans="1:14" ht="15.75">
      <c r="A59" s="30" t="s">
        <v>2118</v>
      </c>
      <c r="B59" s="31">
        <v>60</v>
      </c>
      <c r="C59" s="32">
        <v>10.5</v>
      </c>
      <c r="D59" s="32">
        <v>5.4</v>
      </c>
      <c r="E59" s="32">
        <v>6.1</v>
      </c>
      <c r="F59" s="33">
        <v>116</v>
      </c>
      <c r="G59" s="32">
        <v>29.5</v>
      </c>
      <c r="H59" s="32">
        <v>16.8</v>
      </c>
      <c r="I59" s="32">
        <v>0.4</v>
      </c>
      <c r="J59" s="32">
        <v>0.5</v>
      </c>
      <c r="K59" s="28" t="s">
        <v>38</v>
      </c>
      <c r="L59" s="34"/>
      <c r="N59" s="134"/>
    </row>
    <row r="60" spans="1:14" ht="15.75">
      <c r="A60" s="30" t="s">
        <v>2118</v>
      </c>
      <c r="B60" s="31">
        <v>80</v>
      </c>
      <c r="C60" s="32">
        <v>14</v>
      </c>
      <c r="D60" s="32">
        <v>7.2</v>
      </c>
      <c r="E60" s="32">
        <v>8.1</v>
      </c>
      <c r="F60" s="33">
        <v>155</v>
      </c>
      <c r="G60" s="32">
        <v>39.3</v>
      </c>
      <c r="H60" s="32">
        <v>22.4</v>
      </c>
      <c r="I60" s="32">
        <v>0.5</v>
      </c>
      <c r="J60" s="32">
        <v>0.7</v>
      </c>
      <c r="K60" s="28" t="s">
        <v>38</v>
      </c>
      <c r="L60" s="34"/>
      <c r="N60" s="134"/>
    </row>
    <row r="61" spans="1:12" ht="15.75">
      <c r="A61" s="442" t="s">
        <v>2110</v>
      </c>
      <c r="B61" s="31">
        <v>60</v>
      </c>
      <c r="C61" s="32">
        <v>8.5</v>
      </c>
      <c r="D61" s="32">
        <v>2.9</v>
      </c>
      <c r="E61" s="32">
        <v>6.1</v>
      </c>
      <c r="F61" s="33">
        <v>85</v>
      </c>
      <c r="G61" s="32">
        <v>38.5</v>
      </c>
      <c r="H61" s="32">
        <v>28.1</v>
      </c>
      <c r="I61" s="32">
        <v>0.5</v>
      </c>
      <c r="J61" s="32">
        <v>0.3</v>
      </c>
      <c r="K61" s="28" t="s">
        <v>38</v>
      </c>
      <c r="L61" s="34"/>
    </row>
    <row r="62" spans="1:12" ht="15.75">
      <c r="A62" s="442" t="s">
        <v>2110</v>
      </c>
      <c r="B62" s="31">
        <v>80</v>
      </c>
      <c r="C62" s="32">
        <v>11.3</v>
      </c>
      <c r="D62" s="32">
        <v>3.9</v>
      </c>
      <c r="E62" s="32">
        <v>8.1</v>
      </c>
      <c r="F62" s="33">
        <v>113</v>
      </c>
      <c r="G62" s="32">
        <v>51.3</v>
      </c>
      <c r="H62" s="32">
        <v>37.5</v>
      </c>
      <c r="I62" s="32">
        <v>0.7</v>
      </c>
      <c r="J62" s="32">
        <v>0.7</v>
      </c>
      <c r="K62" s="28" t="s">
        <v>38</v>
      </c>
      <c r="L62" s="34"/>
    </row>
    <row r="63" spans="1:12" ht="15.75">
      <c r="A63" s="30" t="s">
        <v>2118</v>
      </c>
      <c r="B63" s="31">
        <v>60</v>
      </c>
      <c r="C63" s="32">
        <v>10.5</v>
      </c>
      <c r="D63" s="32">
        <v>5.4</v>
      </c>
      <c r="E63" s="32">
        <v>6.1</v>
      </c>
      <c r="F63" s="33">
        <v>116</v>
      </c>
      <c r="G63" s="32">
        <v>29.5</v>
      </c>
      <c r="H63" s="32">
        <v>16.8</v>
      </c>
      <c r="I63" s="32">
        <v>0.4</v>
      </c>
      <c r="J63" s="32">
        <v>0.5</v>
      </c>
      <c r="K63" s="28" t="s">
        <v>38</v>
      </c>
      <c r="L63" s="34"/>
    </row>
    <row r="64" spans="1:12" ht="15.75">
      <c r="A64" s="30" t="s">
        <v>2118</v>
      </c>
      <c r="B64" s="31">
        <v>80</v>
      </c>
      <c r="C64" s="32">
        <v>14</v>
      </c>
      <c r="D64" s="32">
        <v>7.2</v>
      </c>
      <c r="E64" s="32">
        <v>8.1</v>
      </c>
      <c r="F64" s="33">
        <v>155</v>
      </c>
      <c r="G64" s="32">
        <v>39.3</v>
      </c>
      <c r="H64" s="32">
        <v>22.4</v>
      </c>
      <c r="I64" s="32">
        <v>0.5</v>
      </c>
      <c r="J64" s="32">
        <v>0.7</v>
      </c>
      <c r="K64" s="28" t="s">
        <v>38</v>
      </c>
      <c r="L64" s="34"/>
    </row>
    <row r="65" spans="1:12" ht="15.75">
      <c r="A65" s="442" t="s">
        <v>2110</v>
      </c>
      <c r="B65" s="31">
        <v>60</v>
      </c>
      <c r="C65" s="32">
        <v>8.5</v>
      </c>
      <c r="D65" s="32">
        <v>2.9</v>
      </c>
      <c r="E65" s="32">
        <v>6.1</v>
      </c>
      <c r="F65" s="33">
        <v>85</v>
      </c>
      <c r="G65" s="32">
        <v>38.5</v>
      </c>
      <c r="H65" s="32">
        <v>28.1</v>
      </c>
      <c r="I65" s="32">
        <v>0.5</v>
      </c>
      <c r="J65" s="32">
        <v>0.3</v>
      </c>
      <c r="K65" s="28" t="s">
        <v>38</v>
      </c>
      <c r="L65" s="34"/>
    </row>
    <row r="66" spans="1:12" ht="15.75">
      <c r="A66" s="442" t="s">
        <v>2110</v>
      </c>
      <c r="B66" s="31">
        <v>80</v>
      </c>
      <c r="C66" s="32">
        <v>11.3</v>
      </c>
      <c r="D66" s="32">
        <v>3.9</v>
      </c>
      <c r="E66" s="32">
        <v>8.1</v>
      </c>
      <c r="F66" s="33">
        <v>113</v>
      </c>
      <c r="G66" s="32">
        <v>51.3</v>
      </c>
      <c r="H66" s="32">
        <v>37.5</v>
      </c>
      <c r="I66" s="32">
        <v>0.7</v>
      </c>
      <c r="J66" s="32">
        <v>0.7</v>
      </c>
      <c r="K66" s="28" t="s">
        <v>38</v>
      </c>
      <c r="L66" s="34"/>
    </row>
    <row r="67" spans="1:12" ht="15.75">
      <c r="A67" s="46" t="s">
        <v>1554</v>
      </c>
      <c r="B67" s="35">
        <v>60</v>
      </c>
      <c r="C67" s="32">
        <v>10.105299999999998</v>
      </c>
      <c r="D67" s="32">
        <v>5.1341</v>
      </c>
      <c r="E67" s="32">
        <v>4.1499</v>
      </c>
      <c r="F67" s="33">
        <v>103.29499999999997</v>
      </c>
      <c r="G67" s="32">
        <v>25.9</v>
      </c>
      <c r="H67" s="32">
        <v>20.1</v>
      </c>
      <c r="I67" s="32">
        <v>0.6</v>
      </c>
      <c r="J67" s="32">
        <v>1.6139999999999999</v>
      </c>
      <c r="K67" s="28" t="s">
        <v>1555</v>
      </c>
      <c r="L67" s="34"/>
    </row>
    <row r="68" spans="1:12" ht="15.75">
      <c r="A68" s="46" t="s">
        <v>1556</v>
      </c>
      <c r="B68" s="35">
        <v>80</v>
      </c>
      <c r="C68" s="32">
        <v>13.473733333333332</v>
      </c>
      <c r="D68" s="32">
        <v>6.845466666666667</v>
      </c>
      <c r="E68" s="32">
        <v>5.533199999999999</v>
      </c>
      <c r="F68" s="33">
        <v>137.72666666666663</v>
      </c>
      <c r="G68" s="32">
        <v>34.5</v>
      </c>
      <c r="H68" s="32">
        <v>26.8</v>
      </c>
      <c r="I68" s="32">
        <v>0.8</v>
      </c>
      <c r="J68" s="32">
        <v>2.1519999999999997</v>
      </c>
      <c r="K68" s="28" t="s">
        <v>1555</v>
      </c>
      <c r="L68" s="34"/>
    </row>
    <row r="69" spans="1:12" ht="15.75">
      <c r="A69" s="46" t="s">
        <v>1557</v>
      </c>
      <c r="B69" s="35">
        <v>60</v>
      </c>
      <c r="C69" s="32">
        <v>8.219299999999999</v>
      </c>
      <c r="D69" s="32">
        <v>2.8381</v>
      </c>
      <c r="E69" s="32">
        <v>4.1499</v>
      </c>
      <c r="F69" s="33">
        <v>75.415</v>
      </c>
      <c r="G69" s="32">
        <v>34.1</v>
      </c>
      <c r="H69" s="32">
        <v>30.4</v>
      </c>
      <c r="I69" s="32">
        <v>0.7</v>
      </c>
      <c r="J69" s="32">
        <v>1.45</v>
      </c>
      <c r="K69" s="28" t="s">
        <v>1555</v>
      </c>
      <c r="L69" s="34"/>
    </row>
    <row r="70" spans="1:12" ht="15.75">
      <c r="A70" s="46" t="s">
        <v>1557</v>
      </c>
      <c r="B70" s="35">
        <v>80</v>
      </c>
      <c r="C70" s="32">
        <v>10.959066666666665</v>
      </c>
      <c r="D70" s="32">
        <v>3.784133333333333</v>
      </c>
      <c r="E70" s="32">
        <v>5.533199999999999</v>
      </c>
      <c r="F70" s="33">
        <v>100.55333333333334</v>
      </c>
      <c r="G70" s="32">
        <v>45.5</v>
      </c>
      <c r="H70" s="32">
        <v>40.5</v>
      </c>
      <c r="I70" s="32">
        <v>0.9</v>
      </c>
      <c r="J70" s="32">
        <v>1.9333333333333333</v>
      </c>
      <c r="K70" s="28" t="s">
        <v>1555</v>
      </c>
      <c r="L70" s="34"/>
    </row>
    <row r="71" spans="1:12" ht="15.75">
      <c r="A71" s="46" t="s">
        <v>1558</v>
      </c>
      <c r="B71" s="35">
        <v>60</v>
      </c>
      <c r="C71" s="32">
        <v>11.479000000000001</v>
      </c>
      <c r="D71" s="32">
        <v>5.113</v>
      </c>
      <c r="E71" s="32">
        <v>6.062</v>
      </c>
      <c r="F71" s="33">
        <v>116.08999999999999</v>
      </c>
      <c r="G71" s="32">
        <v>28.3</v>
      </c>
      <c r="H71" s="32">
        <v>18.4</v>
      </c>
      <c r="I71" s="32">
        <v>0.4</v>
      </c>
      <c r="J71" s="32">
        <v>0.532</v>
      </c>
      <c r="K71" s="28" t="s">
        <v>1559</v>
      </c>
      <c r="L71" s="34"/>
    </row>
    <row r="72" spans="1:12" ht="15.75">
      <c r="A72" s="46" t="s">
        <v>1558</v>
      </c>
      <c r="B72" s="35">
        <v>80</v>
      </c>
      <c r="C72" s="32">
        <v>15.305333333333335</v>
      </c>
      <c r="D72" s="32">
        <v>6.817333333333334</v>
      </c>
      <c r="E72" s="32">
        <v>8.082666666666666</v>
      </c>
      <c r="F72" s="33">
        <v>154.78666666666666</v>
      </c>
      <c r="G72" s="32">
        <v>37.7</v>
      </c>
      <c r="H72" s="32">
        <v>24.5</v>
      </c>
      <c r="I72" s="32">
        <v>0.5</v>
      </c>
      <c r="J72" s="32">
        <v>0.7093333333333334</v>
      </c>
      <c r="K72" s="28" t="s">
        <v>1559</v>
      </c>
      <c r="L72" s="34"/>
    </row>
    <row r="73" spans="1:12" ht="15.75">
      <c r="A73" s="46" t="s">
        <v>1560</v>
      </c>
      <c r="B73" s="35">
        <v>60</v>
      </c>
      <c r="C73" s="32">
        <v>9.179</v>
      </c>
      <c r="D73" s="32">
        <v>2.3129999999999997</v>
      </c>
      <c r="E73" s="32">
        <v>6.062</v>
      </c>
      <c r="F73" s="33">
        <v>82.09</v>
      </c>
      <c r="G73" s="32">
        <v>38.3</v>
      </c>
      <c r="H73" s="32">
        <v>30.9</v>
      </c>
      <c r="I73" s="32">
        <v>0.5</v>
      </c>
      <c r="J73" s="32">
        <v>0.332</v>
      </c>
      <c r="K73" s="28" t="s">
        <v>1559</v>
      </c>
      <c r="L73" s="34"/>
    </row>
    <row r="74" spans="1:12" ht="15.75">
      <c r="A74" s="46" t="s">
        <v>1560</v>
      </c>
      <c r="B74" s="35">
        <v>80</v>
      </c>
      <c r="C74" s="32">
        <v>12.238666666666667</v>
      </c>
      <c r="D74" s="32">
        <v>3.0839999999999996</v>
      </c>
      <c r="E74" s="32">
        <v>8.082666666666666</v>
      </c>
      <c r="F74" s="33">
        <v>109.45333333333335</v>
      </c>
      <c r="G74" s="32">
        <v>51.1</v>
      </c>
      <c r="H74" s="32">
        <v>41.2</v>
      </c>
      <c r="I74" s="32">
        <v>0.7</v>
      </c>
      <c r="J74" s="32">
        <v>0.4426666666666667</v>
      </c>
      <c r="K74" s="28" t="s">
        <v>1559</v>
      </c>
      <c r="L74" s="34"/>
    </row>
    <row r="75" spans="1:12" ht="15.75">
      <c r="A75" s="46" t="s">
        <v>1561</v>
      </c>
      <c r="B75" s="35">
        <v>60</v>
      </c>
      <c r="C75" s="32">
        <v>11.854000000000001</v>
      </c>
      <c r="D75" s="32">
        <v>5.784000000000001</v>
      </c>
      <c r="E75" s="32">
        <v>5.971000000000001</v>
      </c>
      <c r="F75" s="33">
        <v>128.72</v>
      </c>
      <c r="G75" s="32">
        <v>35.1</v>
      </c>
      <c r="H75" s="32">
        <v>21.3</v>
      </c>
      <c r="I75" s="32">
        <v>0.6</v>
      </c>
      <c r="J75" s="32">
        <v>6</v>
      </c>
      <c r="K75" s="28" t="s">
        <v>1562</v>
      </c>
      <c r="L75" s="34"/>
    </row>
    <row r="76" spans="1:12" ht="15.75">
      <c r="A76" s="46" t="s">
        <v>1561</v>
      </c>
      <c r="B76" s="35">
        <v>80</v>
      </c>
      <c r="C76" s="32">
        <v>15.805333333333335</v>
      </c>
      <c r="D76" s="32">
        <v>7.7120000000000015</v>
      </c>
      <c r="E76" s="32">
        <v>7.961333333333335</v>
      </c>
      <c r="F76" s="33">
        <v>171.62666666666667</v>
      </c>
      <c r="G76" s="32">
        <v>46.8</v>
      </c>
      <c r="H76" s="32">
        <v>28.4</v>
      </c>
      <c r="I76" s="32">
        <v>0.8</v>
      </c>
      <c r="J76" s="32">
        <v>7.985333333333333</v>
      </c>
      <c r="K76" s="28" t="s">
        <v>1562</v>
      </c>
      <c r="L76" s="34"/>
    </row>
    <row r="77" spans="1:12" ht="15.75">
      <c r="A77" s="46" t="s">
        <v>1563</v>
      </c>
      <c r="B77" s="35">
        <v>60</v>
      </c>
      <c r="C77" s="32">
        <v>9.508000000000001</v>
      </c>
      <c r="D77" s="32">
        <v>2.928</v>
      </c>
      <c r="E77" s="32">
        <v>5.971000000000001</v>
      </c>
      <c r="F77" s="33">
        <v>94.04</v>
      </c>
      <c r="G77" s="32">
        <v>45.3</v>
      </c>
      <c r="H77" s="32">
        <v>34.1</v>
      </c>
      <c r="I77" s="32">
        <v>0.7</v>
      </c>
      <c r="J77" s="32">
        <v>5.785</v>
      </c>
      <c r="K77" s="28" t="s">
        <v>1562</v>
      </c>
      <c r="L77" s="34"/>
    </row>
    <row r="78" spans="1:12" ht="15.75">
      <c r="A78" s="46" t="s">
        <v>1563</v>
      </c>
      <c r="B78" s="35">
        <v>80</v>
      </c>
      <c r="C78" s="32">
        <v>12.677333333333333</v>
      </c>
      <c r="D78" s="32">
        <v>3.904</v>
      </c>
      <c r="E78" s="32">
        <v>7.961333333333335</v>
      </c>
      <c r="F78" s="33">
        <v>125.38666666666668</v>
      </c>
      <c r="G78" s="32">
        <v>60.4</v>
      </c>
      <c r="H78" s="32">
        <v>45.5</v>
      </c>
      <c r="I78" s="32">
        <v>0.9</v>
      </c>
      <c r="J78" s="32">
        <v>7.7</v>
      </c>
      <c r="K78" s="28" t="s">
        <v>1562</v>
      </c>
      <c r="L78" s="34"/>
    </row>
    <row r="79" spans="1:12" ht="15.75">
      <c r="A79" s="46" t="s">
        <v>1564</v>
      </c>
      <c r="B79" s="35">
        <v>60</v>
      </c>
      <c r="C79" s="32">
        <v>7.2177</v>
      </c>
      <c r="D79" s="32">
        <v>5.5049</v>
      </c>
      <c r="E79" s="32">
        <v>6.261500000000001</v>
      </c>
      <c r="F79" s="33">
        <v>109.257</v>
      </c>
      <c r="G79" s="32">
        <v>48.4</v>
      </c>
      <c r="H79" s="32">
        <v>14.2</v>
      </c>
      <c r="I79" s="32">
        <v>0.7</v>
      </c>
      <c r="J79" s="32">
        <v>2.4884000000000004</v>
      </c>
      <c r="K79" s="28" t="s">
        <v>1565</v>
      </c>
      <c r="L79" s="34"/>
    </row>
    <row r="80" spans="1:12" ht="15.75">
      <c r="A80" s="46" t="s">
        <v>1564</v>
      </c>
      <c r="B80" s="35">
        <v>80</v>
      </c>
      <c r="C80" s="32">
        <v>9.6236</v>
      </c>
      <c r="D80" s="32">
        <v>7.3398666666666665</v>
      </c>
      <c r="E80" s="32">
        <v>8.348666666666668</v>
      </c>
      <c r="F80" s="33">
        <v>145.67600000000002</v>
      </c>
      <c r="G80" s="32">
        <v>64.5</v>
      </c>
      <c r="H80" s="32">
        <v>18.9</v>
      </c>
      <c r="I80" s="32">
        <v>0.9</v>
      </c>
      <c r="J80" s="32">
        <v>3.317866666666667</v>
      </c>
      <c r="K80" s="28" t="s">
        <v>1565</v>
      </c>
      <c r="L80" s="34"/>
    </row>
    <row r="81" spans="1:12" ht="15.75">
      <c r="A81" s="46" t="s">
        <v>1566</v>
      </c>
      <c r="B81" s="35">
        <v>60</v>
      </c>
      <c r="C81" s="32">
        <v>6.067699999999999</v>
      </c>
      <c r="D81" s="32">
        <v>4.1049</v>
      </c>
      <c r="E81" s="32">
        <v>6.261500000000001</v>
      </c>
      <c r="F81" s="33">
        <v>92.257</v>
      </c>
      <c r="G81" s="32">
        <v>53.4</v>
      </c>
      <c r="H81" s="32">
        <v>20.5</v>
      </c>
      <c r="I81" s="32">
        <v>0.7</v>
      </c>
      <c r="J81" s="32">
        <v>2.3884000000000003</v>
      </c>
      <c r="K81" s="28" t="s">
        <v>1565</v>
      </c>
      <c r="L81" s="34"/>
    </row>
    <row r="82" spans="1:12" ht="15.75">
      <c r="A82" s="46" t="s">
        <v>1566</v>
      </c>
      <c r="B82" s="35">
        <v>80</v>
      </c>
      <c r="C82" s="32">
        <v>8.090266666666665</v>
      </c>
      <c r="D82" s="32">
        <v>5.473199999999999</v>
      </c>
      <c r="E82" s="32">
        <v>8.348666666666668</v>
      </c>
      <c r="F82" s="33">
        <v>123.00933333333334</v>
      </c>
      <c r="G82" s="32">
        <v>71.2</v>
      </c>
      <c r="H82" s="32">
        <v>27.3</v>
      </c>
      <c r="I82" s="32">
        <v>0.9</v>
      </c>
      <c r="J82" s="32">
        <v>3.1845333333333334</v>
      </c>
      <c r="K82" s="28" t="s">
        <v>1565</v>
      </c>
      <c r="L82" s="34"/>
    </row>
    <row r="83" spans="1:12" ht="15.75">
      <c r="A83" s="30" t="s">
        <v>1567</v>
      </c>
      <c r="B83" s="35">
        <v>55</v>
      </c>
      <c r="C83" s="32">
        <v>8.8</v>
      </c>
      <c r="D83" s="32">
        <v>2.8</v>
      </c>
      <c r="E83" s="32">
        <v>5.8</v>
      </c>
      <c r="F83" s="33">
        <v>84</v>
      </c>
      <c r="G83" s="32">
        <v>11.6</v>
      </c>
      <c r="H83" s="32">
        <v>13.6</v>
      </c>
      <c r="I83" s="32">
        <v>0.4</v>
      </c>
      <c r="J83" s="32">
        <v>1.3</v>
      </c>
      <c r="K83" s="28" t="s">
        <v>1568</v>
      </c>
      <c r="L83" s="34"/>
    </row>
    <row r="84" spans="1:12" ht="15.75">
      <c r="A84" s="30" t="s">
        <v>1567</v>
      </c>
      <c r="B84" s="31">
        <v>60</v>
      </c>
      <c r="C84" s="32">
        <v>9.653</v>
      </c>
      <c r="D84" s="32">
        <v>3.065</v>
      </c>
      <c r="E84" s="32">
        <v>6.316</v>
      </c>
      <c r="F84" s="33">
        <v>91.48</v>
      </c>
      <c r="G84" s="32">
        <v>12.7</v>
      </c>
      <c r="H84" s="32">
        <v>14.8</v>
      </c>
      <c r="I84" s="32">
        <v>0.4</v>
      </c>
      <c r="J84" s="32">
        <v>1.441</v>
      </c>
      <c r="K84" s="28" t="s">
        <v>1568</v>
      </c>
      <c r="L84" s="34"/>
    </row>
    <row r="85" spans="1:12" ht="15.75">
      <c r="A85" s="30" t="s">
        <v>1567</v>
      </c>
      <c r="B85" s="31">
        <v>80</v>
      </c>
      <c r="C85" s="32">
        <v>12.870666666666668</v>
      </c>
      <c r="D85" s="32">
        <v>4.086666666666667</v>
      </c>
      <c r="E85" s="32">
        <v>8.421333333333333</v>
      </c>
      <c r="F85" s="33">
        <v>121.97333333333334</v>
      </c>
      <c r="G85" s="32">
        <v>16.9</v>
      </c>
      <c r="H85" s="32">
        <v>19.7</v>
      </c>
      <c r="I85" s="32">
        <v>0.5</v>
      </c>
      <c r="J85" s="32">
        <v>1.9213333333333336</v>
      </c>
      <c r="K85" s="28" t="s">
        <v>1568</v>
      </c>
      <c r="L85" s="34"/>
    </row>
    <row r="86" spans="1:12" ht="15.75">
      <c r="A86" s="30" t="s">
        <v>1569</v>
      </c>
      <c r="B86" s="31">
        <v>60</v>
      </c>
      <c r="C86" s="32">
        <v>7.7669999999999995</v>
      </c>
      <c r="D86" s="32">
        <v>0.769</v>
      </c>
      <c r="E86" s="32">
        <v>6.316</v>
      </c>
      <c r="F86" s="33">
        <v>63.6</v>
      </c>
      <c r="G86" s="32">
        <v>20.9</v>
      </c>
      <c r="H86" s="32">
        <v>25.1</v>
      </c>
      <c r="I86" s="32">
        <v>0.5</v>
      </c>
      <c r="J86" s="32">
        <v>1.277</v>
      </c>
      <c r="K86" s="28" t="s">
        <v>1568</v>
      </c>
      <c r="L86" s="34"/>
    </row>
    <row r="87" spans="1:12" ht="15.75">
      <c r="A87" s="30" t="s">
        <v>1569</v>
      </c>
      <c r="B87" s="31">
        <v>80</v>
      </c>
      <c r="C87" s="32">
        <v>10.355999999999998</v>
      </c>
      <c r="D87" s="32">
        <v>1.0253333333333334</v>
      </c>
      <c r="E87" s="32">
        <v>8.421333333333333</v>
      </c>
      <c r="F87" s="33">
        <v>84.80000000000001</v>
      </c>
      <c r="G87" s="32">
        <v>27.9</v>
      </c>
      <c r="H87" s="32">
        <v>33.5</v>
      </c>
      <c r="I87" s="32">
        <v>0.7</v>
      </c>
      <c r="J87" s="32">
        <v>1.7026666666666666</v>
      </c>
      <c r="K87" s="28" t="s">
        <v>1568</v>
      </c>
      <c r="L87" s="34"/>
    </row>
    <row r="88" spans="1:12" ht="15.75">
      <c r="A88" s="30" t="s">
        <v>1570</v>
      </c>
      <c r="B88" s="31" t="s">
        <v>1571</v>
      </c>
      <c r="C88" s="32">
        <v>9.693</v>
      </c>
      <c r="D88" s="32">
        <v>6.69</v>
      </c>
      <c r="E88" s="32">
        <v>6.381</v>
      </c>
      <c r="F88" s="33">
        <v>124.53</v>
      </c>
      <c r="G88" s="32">
        <v>12.8</v>
      </c>
      <c r="H88" s="32">
        <v>14.8</v>
      </c>
      <c r="I88" s="32">
        <v>0.4</v>
      </c>
      <c r="J88" s="32">
        <v>1.451</v>
      </c>
      <c r="K88" s="28" t="s">
        <v>1568</v>
      </c>
      <c r="L88" s="34"/>
    </row>
    <row r="89" spans="1:12" ht="15.75">
      <c r="A89" s="30" t="s">
        <v>1570</v>
      </c>
      <c r="B89" s="31" t="s">
        <v>1572</v>
      </c>
      <c r="C89" s="32">
        <v>12.924</v>
      </c>
      <c r="D89" s="32">
        <v>8.919999999999998</v>
      </c>
      <c r="E89" s="32">
        <v>8.508</v>
      </c>
      <c r="F89" s="33">
        <v>166.04</v>
      </c>
      <c r="G89" s="32">
        <v>17</v>
      </c>
      <c r="H89" s="32">
        <v>19.7</v>
      </c>
      <c r="I89" s="32">
        <v>0.5</v>
      </c>
      <c r="J89" s="32">
        <v>1.9346666666666668</v>
      </c>
      <c r="K89" s="28" t="s">
        <v>1568</v>
      </c>
      <c r="L89" s="34"/>
    </row>
    <row r="90" spans="1:12" ht="15.75">
      <c r="A90" s="30" t="s">
        <v>1573</v>
      </c>
      <c r="B90" s="31" t="s">
        <v>1571</v>
      </c>
      <c r="C90" s="32">
        <v>7.8069999999999995</v>
      </c>
      <c r="D90" s="32">
        <v>4.394</v>
      </c>
      <c r="E90" s="32">
        <v>6.381</v>
      </c>
      <c r="F90" s="33">
        <v>96.65</v>
      </c>
      <c r="G90" s="32">
        <v>21</v>
      </c>
      <c r="H90" s="32">
        <v>25.1</v>
      </c>
      <c r="I90" s="32">
        <v>0.5</v>
      </c>
      <c r="J90" s="32">
        <v>1.287</v>
      </c>
      <c r="K90" s="28" t="s">
        <v>1568</v>
      </c>
      <c r="L90" s="34"/>
    </row>
    <row r="91" spans="1:12" ht="15.75">
      <c r="A91" s="30" t="s">
        <v>1573</v>
      </c>
      <c r="B91" s="31" t="s">
        <v>1572</v>
      </c>
      <c r="C91" s="32">
        <v>10.409333333333333</v>
      </c>
      <c r="D91" s="32">
        <v>5.858666666666666</v>
      </c>
      <c r="E91" s="32">
        <v>8.508</v>
      </c>
      <c r="F91" s="33">
        <v>128.86666666666667</v>
      </c>
      <c r="G91" s="32">
        <v>28</v>
      </c>
      <c r="H91" s="32">
        <v>33.5</v>
      </c>
      <c r="I91" s="32">
        <v>0.7</v>
      </c>
      <c r="J91" s="32">
        <v>1.716</v>
      </c>
      <c r="K91" s="28" t="s">
        <v>1568</v>
      </c>
      <c r="L91" s="34"/>
    </row>
    <row r="92" spans="1:12" ht="15.75">
      <c r="A92" s="30" t="s">
        <v>1574</v>
      </c>
      <c r="B92" s="31">
        <v>60</v>
      </c>
      <c r="C92" s="32">
        <v>7.5</v>
      </c>
      <c r="D92" s="32">
        <v>2.39</v>
      </c>
      <c r="E92" s="32">
        <v>8.28</v>
      </c>
      <c r="F92" s="33">
        <v>85</v>
      </c>
      <c r="G92" s="32">
        <v>30.6</v>
      </c>
      <c r="H92" s="32">
        <v>16.6</v>
      </c>
      <c r="I92" s="32">
        <v>0.4</v>
      </c>
      <c r="J92" s="32">
        <v>0.28</v>
      </c>
      <c r="K92" s="28" t="s">
        <v>1575</v>
      </c>
      <c r="L92" s="34"/>
    </row>
    <row r="93" spans="1:12" ht="15.75">
      <c r="A93" s="30" t="s">
        <v>1574</v>
      </c>
      <c r="B93" s="31">
        <v>80</v>
      </c>
      <c r="C93" s="32">
        <v>10</v>
      </c>
      <c r="D93" s="32">
        <v>3.186666666666667</v>
      </c>
      <c r="E93" s="32">
        <v>11.04</v>
      </c>
      <c r="F93" s="33">
        <v>113.33333333333334</v>
      </c>
      <c r="G93" s="32">
        <v>40.8</v>
      </c>
      <c r="H93" s="32">
        <v>22.1</v>
      </c>
      <c r="I93" s="32">
        <v>0.5</v>
      </c>
      <c r="J93" s="32">
        <v>0.37333333333333335</v>
      </c>
      <c r="K93" s="28" t="s">
        <v>1575</v>
      </c>
      <c r="L93" s="34"/>
    </row>
    <row r="94" spans="1:12" ht="15.75">
      <c r="A94" s="30" t="s">
        <v>1574</v>
      </c>
      <c r="B94" s="31">
        <v>60</v>
      </c>
      <c r="C94" s="32">
        <v>7.1</v>
      </c>
      <c r="D94" s="32">
        <v>1.99</v>
      </c>
      <c r="E94" s="32">
        <v>7.55</v>
      </c>
      <c r="F94" s="33">
        <v>83</v>
      </c>
      <c r="G94" s="32">
        <v>11.4</v>
      </c>
      <c r="H94" s="32">
        <v>14.3</v>
      </c>
      <c r="I94" s="32">
        <v>0.4</v>
      </c>
      <c r="J94" s="32">
        <v>0.09</v>
      </c>
      <c r="K94" s="28" t="s">
        <v>1575</v>
      </c>
      <c r="L94" s="34"/>
    </row>
    <row r="95" spans="1:12" ht="15.75">
      <c r="A95" s="30" t="s">
        <v>1574</v>
      </c>
      <c r="B95" s="31">
        <v>80</v>
      </c>
      <c r="C95" s="32">
        <v>9.466666666666667</v>
      </c>
      <c r="D95" s="32">
        <v>2.6533333333333333</v>
      </c>
      <c r="E95" s="32">
        <v>10.066666666666666</v>
      </c>
      <c r="F95" s="33">
        <v>110.66666666666666</v>
      </c>
      <c r="G95" s="32">
        <v>15.2</v>
      </c>
      <c r="H95" s="32">
        <v>19.1</v>
      </c>
      <c r="I95" s="32">
        <v>0.5</v>
      </c>
      <c r="J95" s="32">
        <v>0.12</v>
      </c>
      <c r="K95" s="28" t="s">
        <v>1575</v>
      </c>
      <c r="L95" s="34"/>
    </row>
    <row r="96" spans="1:12" ht="15.75">
      <c r="A96" s="30" t="s">
        <v>1576</v>
      </c>
      <c r="B96" s="31">
        <v>60</v>
      </c>
      <c r="C96" s="32">
        <v>7.5</v>
      </c>
      <c r="D96" s="32">
        <v>2.39</v>
      </c>
      <c r="E96" s="32">
        <v>8.28</v>
      </c>
      <c r="F96" s="33">
        <v>85</v>
      </c>
      <c r="G96" s="32">
        <v>38.8</v>
      </c>
      <c r="H96" s="32">
        <v>26.8</v>
      </c>
      <c r="I96" s="32">
        <v>0.5</v>
      </c>
      <c r="J96" s="32">
        <v>0.28</v>
      </c>
      <c r="K96" s="28" t="s">
        <v>1575</v>
      </c>
      <c r="L96" s="34"/>
    </row>
    <row r="97" spans="1:12" ht="15.75">
      <c r="A97" s="30" t="s">
        <v>1576</v>
      </c>
      <c r="B97" s="31">
        <v>80</v>
      </c>
      <c r="C97" s="32">
        <v>10</v>
      </c>
      <c r="D97" s="32">
        <v>3.186666666666667</v>
      </c>
      <c r="E97" s="32">
        <v>11.04</v>
      </c>
      <c r="F97" s="33">
        <v>113.33333333333334</v>
      </c>
      <c r="G97" s="32">
        <v>51.7</v>
      </c>
      <c r="H97" s="32">
        <v>35.7</v>
      </c>
      <c r="I97" s="32">
        <v>0.7</v>
      </c>
      <c r="J97" s="32">
        <v>0.37333333333333335</v>
      </c>
      <c r="K97" s="28" t="s">
        <v>1575</v>
      </c>
      <c r="L97" s="34"/>
    </row>
    <row r="98" spans="1:12" ht="15.75">
      <c r="A98" s="30" t="s">
        <v>1576</v>
      </c>
      <c r="B98" s="31">
        <v>60</v>
      </c>
      <c r="C98" s="32">
        <v>7.07</v>
      </c>
      <c r="D98" s="32">
        <v>2.04</v>
      </c>
      <c r="E98" s="32">
        <v>7.55</v>
      </c>
      <c r="F98" s="33">
        <v>77</v>
      </c>
      <c r="G98" s="32">
        <v>19.6</v>
      </c>
      <c r="H98" s="32">
        <v>24.6</v>
      </c>
      <c r="I98" s="32">
        <v>0.5</v>
      </c>
      <c r="J98" s="32">
        <v>0.19</v>
      </c>
      <c r="K98" s="28" t="s">
        <v>1575</v>
      </c>
      <c r="L98" s="34"/>
    </row>
    <row r="99" spans="1:12" ht="15.75">
      <c r="A99" s="30" t="s">
        <v>1576</v>
      </c>
      <c r="B99" s="31">
        <v>80</v>
      </c>
      <c r="C99" s="32">
        <v>9.426666666666666</v>
      </c>
      <c r="D99" s="32">
        <v>2.72</v>
      </c>
      <c r="E99" s="32">
        <v>10.066666666666666</v>
      </c>
      <c r="F99" s="33">
        <v>102.66666666666667</v>
      </c>
      <c r="G99" s="32">
        <v>26.1</v>
      </c>
      <c r="H99" s="32">
        <v>32.8</v>
      </c>
      <c r="I99" s="32">
        <v>0.7</v>
      </c>
      <c r="J99" s="32">
        <v>0.2533333333333333</v>
      </c>
      <c r="K99" s="28" t="s">
        <v>1575</v>
      </c>
      <c r="L99" s="34"/>
    </row>
    <row r="100" spans="1:12" ht="15.75">
      <c r="A100" s="46" t="s">
        <v>1577</v>
      </c>
      <c r="B100" s="35">
        <v>60</v>
      </c>
      <c r="C100" s="32">
        <v>10.687</v>
      </c>
      <c r="D100" s="32">
        <v>5.137</v>
      </c>
      <c r="E100" s="32">
        <v>4.4959999999999996</v>
      </c>
      <c r="F100" s="33">
        <v>106.79</v>
      </c>
      <c r="G100" s="32">
        <v>14.6</v>
      </c>
      <c r="H100" s="32">
        <v>15.5</v>
      </c>
      <c r="I100" s="32">
        <v>0.5</v>
      </c>
      <c r="J100" s="32">
        <v>0.40900000000000003</v>
      </c>
      <c r="K100" s="28" t="s">
        <v>1578</v>
      </c>
      <c r="L100" s="34"/>
    </row>
    <row r="101" spans="1:12" ht="15.75">
      <c r="A101" s="46" t="s">
        <v>1577</v>
      </c>
      <c r="B101" s="35">
        <v>80</v>
      </c>
      <c r="C101" s="32">
        <v>14.249333333333333</v>
      </c>
      <c r="D101" s="32">
        <v>6.849333333333333</v>
      </c>
      <c r="E101" s="32">
        <v>5.9946666666666655</v>
      </c>
      <c r="F101" s="33">
        <v>142.38666666666666</v>
      </c>
      <c r="G101" s="32">
        <v>19.5</v>
      </c>
      <c r="H101" s="32">
        <v>20.7</v>
      </c>
      <c r="I101" s="32">
        <v>0.7</v>
      </c>
      <c r="J101" s="32">
        <v>0.5453333333333333</v>
      </c>
      <c r="K101" s="28" t="s">
        <v>1578</v>
      </c>
      <c r="L101" s="34"/>
    </row>
    <row r="102" spans="1:12" ht="15.75">
      <c r="A102" s="46" t="s">
        <v>1579</v>
      </c>
      <c r="B102" s="35">
        <v>60</v>
      </c>
      <c r="C102" s="32">
        <v>8.617</v>
      </c>
      <c r="D102" s="32">
        <v>2.617</v>
      </c>
      <c r="E102" s="32">
        <v>4.4959999999999996</v>
      </c>
      <c r="F102" s="33">
        <v>76.19</v>
      </c>
      <c r="G102" s="32">
        <v>23.6</v>
      </c>
      <c r="H102" s="32">
        <v>26.7</v>
      </c>
      <c r="I102" s="32">
        <v>0.6</v>
      </c>
      <c r="J102" s="32">
        <v>0.229</v>
      </c>
      <c r="K102" s="28" t="s">
        <v>1578</v>
      </c>
      <c r="L102" s="34"/>
    </row>
    <row r="103" spans="1:12" ht="15.75">
      <c r="A103" s="46" t="s">
        <v>1579</v>
      </c>
      <c r="B103" s="35">
        <v>80</v>
      </c>
      <c r="C103" s="32">
        <v>11.489333333333335</v>
      </c>
      <c r="D103" s="32">
        <v>3.489333333333333</v>
      </c>
      <c r="E103" s="32">
        <v>5.9946666666666655</v>
      </c>
      <c r="F103" s="33">
        <v>101.58666666666667</v>
      </c>
      <c r="G103" s="32">
        <v>31.5</v>
      </c>
      <c r="H103" s="32">
        <v>35.6</v>
      </c>
      <c r="I103" s="32">
        <v>0.8</v>
      </c>
      <c r="J103" s="32">
        <v>0.30533333333333335</v>
      </c>
      <c r="K103" s="28" t="s">
        <v>1578</v>
      </c>
      <c r="L103" s="34"/>
    </row>
    <row r="104" spans="1:12" ht="15.75">
      <c r="A104" s="46" t="s">
        <v>1580</v>
      </c>
      <c r="B104" s="35">
        <v>60</v>
      </c>
      <c r="C104" s="263">
        <v>11.22</v>
      </c>
      <c r="D104" s="263">
        <v>6.39</v>
      </c>
      <c r="E104" s="263">
        <v>4.51</v>
      </c>
      <c r="F104" s="264">
        <v>120.4</v>
      </c>
      <c r="G104" s="263">
        <v>33.9</v>
      </c>
      <c r="H104" s="263">
        <v>16.4</v>
      </c>
      <c r="I104" s="263">
        <v>0.7</v>
      </c>
      <c r="J104" s="263">
        <v>0.43</v>
      </c>
      <c r="K104" s="28" t="s">
        <v>1581</v>
      </c>
      <c r="L104" s="34"/>
    </row>
    <row r="105" spans="1:12" ht="15.75">
      <c r="A105" s="46" t="s">
        <v>1580</v>
      </c>
      <c r="B105" s="35">
        <v>80</v>
      </c>
      <c r="C105" s="69">
        <v>14.96</v>
      </c>
      <c r="D105" s="69">
        <v>8.53</v>
      </c>
      <c r="E105" s="69">
        <v>6.013333333333333</v>
      </c>
      <c r="F105" s="70">
        <v>160.53333333333336</v>
      </c>
      <c r="G105" s="69">
        <v>45.2</v>
      </c>
      <c r="H105" s="69">
        <v>21.9</v>
      </c>
      <c r="I105" s="69">
        <v>0.9</v>
      </c>
      <c r="J105" s="69">
        <v>0.5733333333333334</v>
      </c>
      <c r="K105" s="28" t="s">
        <v>1581</v>
      </c>
      <c r="L105" s="34"/>
    </row>
    <row r="106" spans="1:12" ht="15.75">
      <c r="A106" s="46" t="s">
        <v>1582</v>
      </c>
      <c r="B106" s="35">
        <v>60</v>
      </c>
      <c r="C106" s="32">
        <v>9.15</v>
      </c>
      <c r="D106" s="32">
        <v>3.87</v>
      </c>
      <c r="E106" s="32">
        <v>4.51</v>
      </c>
      <c r="F106" s="33">
        <v>89.8</v>
      </c>
      <c r="G106" s="32">
        <v>42.9</v>
      </c>
      <c r="H106" s="32">
        <v>27.6</v>
      </c>
      <c r="I106" s="32">
        <v>0.8</v>
      </c>
      <c r="J106" s="32">
        <v>0.25</v>
      </c>
      <c r="K106" s="28" t="s">
        <v>1581</v>
      </c>
      <c r="L106" s="34"/>
    </row>
    <row r="107" spans="1:12" ht="15.75">
      <c r="A107" s="46" t="s">
        <v>1582</v>
      </c>
      <c r="B107" s="35">
        <v>80</v>
      </c>
      <c r="C107" s="32">
        <v>12.2</v>
      </c>
      <c r="D107" s="32">
        <v>5.17</v>
      </c>
      <c r="E107" s="32">
        <v>6.01</v>
      </c>
      <c r="F107" s="33">
        <v>119.73</v>
      </c>
      <c r="G107" s="32">
        <v>57.2</v>
      </c>
      <c r="H107" s="32">
        <v>36.8</v>
      </c>
      <c r="I107" s="32">
        <v>1.1</v>
      </c>
      <c r="J107" s="32">
        <v>0.33</v>
      </c>
      <c r="K107" s="28" t="s">
        <v>1581</v>
      </c>
      <c r="L107" s="34"/>
    </row>
    <row r="108" spans="1:12" ht="15.75">
      <c r="A108" s="46" t="s">
        <v>1583</v>
      </c>
      <c r="B108" s="35">
        <v>60</v>
      </c>
      <c r="C108" s="32">
        <v>9.649</v>
      </c>
      <c r="D108" s="32">
        <v>6.316000000000001</v>
      </c>
      <c r="E108" s="32">
        <v>7.202</v>
      </c>
      <c r="F108" s="33">
        <v>124.21</v>
      </c>
      <c r="G108" s="32">
        <v>24.7</v>
      </c>
      <c r="H108" s="32">
        <v>15.2</v>
      </c>
      <c r="I108" s="32">
        <v>0.4</v>
      </c>
      <c r="J108" s="32">
        <v>0.808</v>
      </c>
      <c r="K108" s="28" t="s">
        <v>1584</v>
      </c>
      <c r="L108" s="34"/>
    </row>
    <row r="109" spans="1:12" ht="15.75">
      <c r="A109" s="46" t="s">
        <v>1583</v>
      </c>
      <c r="B109" s="35">
        <v>80</v>
      </c>
      <c r="C109" s="32">
        <v>12.865333333333332</v>
      </c>
      <c r="D109" s="32">
        <v>8.421333333333333</v>
      </c>
      <c r="E109" s="32">
        <v>9.602666666666668</v>
      </c>
      <c r="F109" s="33">
        <v>165.61333333333334</v>
      </c>
      <c r="G109" s="32">
        <v>32.9</v>
      </c>
      <c r="H109" s="32">
        <v>20.3</v>
      </c>
      <c r="I109" s="32">
        <v>0.5</v>
      </c>
      <c r="J109" s="32">
        <v>1.0773333333333333</v>
      </c>
      <c r="K109" s="28" t="s">
        <v>1584</v>
      </c>
      <c r="L109" s="34"/>
    </row>
    <row r="110" spans="1:12" ht="15.75">
      <c r="A110" s="46" t="s">
        <v>1585</v>
      </c>
      <c r="B110" s="35">
        <v>60</v>
      </c>
      <c r="C110" s="32">
        <v>7.901000000000001</v>
      </c>
      <c r="D110" s="32">
        <v>4.188000000000001</v>
      </c>
      <c r="E110" s="32">
        <v>7.202</v>
      </c>
      <c r="F110" s="33">
        <v>98.37</v>
      </c>
      <c r="G110" s="32">
        <v>32.3</v>
      </c>
      <c r="H110" s="32">
        <v>24.7</v>
      </c>
      <c r="I110" s="32">
        <v>0.5</v>
      </c>
      <c r="J110" s="32">
        <v>0.7</v>
      </c>
      <c r="K110" s="28" t="s">
        <v>1584</v>
      </c>
      <c r="L110" s="34"/>
    </row>
    <row r="111" spans="1:12" ht="15.75">
      <c r="A111" s="46" t="s">
        <v>1585</v>
      </c>
      <c r="B111" s="35">
        <v>80</v>
      </c>
      <c r="C111" s="32">
        <v>10.534666666666668</v>
      </c>
      <c r="D111" s="32">
        <v>5.584000000000001</v>
      </c>
      <c r="E111" s="32">
        <v>9.602666666666668</v>
      </c>
      <c r="F111" s="33">
        <v>131.16000000000003</v>
      </c>
      <c r="G111" s="32">
        <v>43.1</v>
      </c>
      <c r="H111" s="32">
        <v>32.9</v>
      </c>
      <c r="I111" s="32">
        <v>0.7</v>
      </c>
      <c r="J111" s="32">
        <v>0.8746666666666667</v>
      </c>
      <c r="K111" s="28" t="s">
        <v>1584</v>
      </c>
      <c r="L111" s="34"/>
    </row>
    <row r="112" spans="1:12" ht="15.75">
      <c r="A112" s="46" t="s">
        <v>141</v>
      </c>
      <c r="B112" s="35">
        <v>60</v>
      </c>
      <c r="C112" s="32">
        <v>12.4</v>
      </c>
      <c r="D112" s="32">
        <v>5.8</v>
      </c>
      <c r="E112" s="32">
        <v>7.1</v>
      </c>
      <c r="F112" s="33">
        <v>131</v>
      </c>
      <c r="G112" s="32">
        <v>15</v>
      </c>
      <c r="H112" s="32">
        <v>14.3</v>
      </c>
      <c r="I112" s="32">
        <v>0.5</v>
      </c>
      <c r="J112" s="32">
        <v>1.3</v>
      </c>
      <c r="K112" s="28" t="s">
        <v>142</v>
      </c>
      <c r="L112" s="34"/>
    </row>
    <row r="113" spans="1:12" ht="15.75">
      <c r="A113" s="46" t="s">
        <v>141</v>
      </c>
      <c r="B113" s="35">
        <v>80</v>
      </c>
      <c r="C113" s="32">
        <v>16.5</v>
      </c>
      <c r="D113" s="32">
        <v>7.7</v>
      </c>
      <c r="E113" s="32">
        <v>9.5</v>
      </c>
      <c r="F113" s="33">
        <v>175</v>
      </c>
      <c r="G113" s="32">
        <v>20</v>
      </c>
      <c r="H113" s="32">
        <v>19.1</v>
      </c>
      <c r="I113" s="32">
        <v>0.7</v>
      </c>
      <c r="J113" s="32">
        <v>1.7</v>
      </c>
      <c r="K113" s="28" t="s">
        <v>142</v>
      </c>
      <c r="L113" s="34"/>
    </row>
    <row r="114" spans="1:12" ht="15.75">
      <c r="A114" s="46" t="s">
        <v>1586</v>
      </c>
      <c r="B114" s="35">
        <v>60</v>
      </c>
      <c r="C114" s="32">
        <v>10.4</v>
      </c>
      <c r="D114" s="32">
        <v>2.8</v>
      </c>
      <c r="E114" s="32">
        <v>7.1</v>
      </c>
      <c r="F114" s="33">
        <v>96</v>
      </c>
      <c r="G114" s="32">
        <v>22.2</v>
      </c>
      <c r="H114" s="32">
        <v>23.3</v>
      </c>
      <c r="I114" s="32">
        <v>0.6</v>
      </c>
      <c r="J114" s="32">
        <v>1</v>
      </c>
      <c r="K114" s="28" t="s">
        <v>142</v>
      </c>
      <c r="L114" s="34"/>
    </row>
    <row r="115" spans="1:12" ht="15.75">
      <c r="A115" s="46" t="s">
        <v>1586</v>
      </c>
      <c r="B115" s="35">
        <v>80</v>
      </c>
      <c r="C115" s="32">
        <v>13.9</v>
      </c>
      <c r="D115" s="32">
        <v>3.7</v>
      </c>
      <c r="E115" s="32">
        <v>9.5</v>
      </c>
      <c r="F115" s="33">
        <v>128</v>
      </c>
      <c r="G115" s="32">
        <v>29.6</v>
      </c>
      <c r="H115" s="32">
        <v>31.1</v>
      </c>
      <c r="I115" s="32">
        <v>0.8</v>
      </c>
      <c r="J115" s="32">
        <v>1.5</v>
      </c>
      <c r="K115" s="28" t="s">
        <v>142</v>
      </c>
      <c r="L115" s="34"/>
    </row>
    <row r="116" spans="1:12" ht="15.75">
      <c r="A116" s="11" t="s">
        <v>1587</v>
      </c>
      <c r="B116" s="35">
        <v>60</v>
      </c>
      <c r="C116" s="32">
        <v>12.8</v>
      </c>
      <c r="D116" s="32">
        <v>6.2</v>
      </c>
      <c r="E116" s="32">
        <v>7.8</v>
      </c>
      <c r="F116" s="33">
        <v>138</v>
      </c>
      <c r="G116" s="32">
        <v>31.8</v>
      </c>
      <c r="H116" s="32">
        <v>16.3</v>
      </c>
      <c r="I116" s="32">
        <v>0.5</v>
      </c>
      <c r="J116" s="32">
        <v>1.5</v>
      </c>
      <c r="K116" s="28" t="s">
        <v>142</v>
      </c>
      <c r="L116" s="34"/>
    </row>
    <row r="117" spans="1:12" ht="15.75">
      <c r="A117" s="11" t="s">
        <v>1587</v>
      </c>
      <c r="B117" s="35">
        <v>80</v>
      </c>
      <c r="C117" s="32">
        <v>17.1</v>
      </c>
      <c r="D117" s="32">
        <v>8.3</v>
      </c>
      <c r="E117" s="32">
        <v>10.4</v>
      </c>
      <c r="F117" s="33">
        <v>184</v>
      </c>
      <c r="G117" s="32">
        <v>42.4</v>
      </c>
      <c r="H117" s="32">
        <v>21.7</v>
      </c>
      <c r="I117" s="32">
        <v>0.7</v>
      </c>
      <c r="J117" s="32">
        <v>2</v>
      </c>
      <c r="K117" s="28" t="s">
        <v>142</v>
      </c>
      <c r="L117" s="34"/>
    </row>
    <row r="118" spans="1:12" ht="15.75">
      <c r="A118" s="11" t="s">
        <v>1588</v>
      </c>
      <c r="B118" s="35">
        <v>60</v>
      </c>
      <c r="C118" s="32">
        <v>10.8</v>
      </c>
      <c r="D118" s="32">
        <v>3.2</v>
      </c>
      <c r="E118" s="32">
        <v>7.8</v>
      </c>
      <c r="F118" s="33">
        <v>104</v>
      </c>
      <c r="G118" s="32">
        <v>39</v>
      </c>
      <c r="H118" s="32">
        <v>25.3</v>
      </c>
      <c r="I118" s="32">
        <v>0.6</v>
      </c>
      <c r="J118" s="32">
        <v>1.3</v>
      </c>
      <c r="K118" s="28" t="s">
        <v>142</v>
      </c>
      <c r="L118" s="34"/>
    </row>
    <row r="119" spans="1:12" ht="15.75">
      <c r="A119" s="11" t="s">
        <v>1588</v>
      </c>
      <c r="B119" s="35">
        <v>80</v>
      </c>
      <c r="C119" s="32">
        <v>14.4</v>
      </c>
      <c r="D119" s="32">
        <v>4.3</v>
      </c>
      <c r="E119" s="32">
        <v>10.4</v>
      </c>
      <c r="F119" s="33">
        <v>139</v>
      </c>
      <c r="G119" s="32">
        <v>52</v>
      </c>
      <c r="H119" s="32">
        <v>33.7</v>
      </c>
      <c r="I119" s="32">
        <v>0.8</v>
      </c>
      <c r="J119" s="32">
        <v>1.7</v>
      </c>
      <c r="K119" s="28" t="s">
        <v>142</v>
      </c>
      <c r="L119" s="34"/>
    </row>
    <row r="120" spans="1:12" ht="15.75">
      <c r="A120" s="46" t="s">
        <v>1589</v>
      </c>
      <c r="B120" s="35">
        <v>120</v>
      </c>
      <c r="C120" s="32">
        <v>11.822000000000003</v>
      </c>
      <c r="D120" s="32">
        <v>13.834</v>
      </c>
      <c r="E120" s="32">
        <v>9.317</v>
      </c>
      <c r="F120" s="33">
        <v>209.36</v>
      </c>
      <c r="G120" s="32">
        <v>32.3</v>
      </c>
      <c r="H120" s="32">
        <v>33.4</v>
      </c>
      <c r="I120" s="32">
        <v>1.1</v>
      </c>
      <c r="J120" s="32">
        <v>39.423</v>
      </c>
      <c r="K120" s="28" t="s">
        <v>165</v>
      </c>
      <c r="L120" s="34"/>
    </row>
    <row r="121" spans="1:12" ht="15.75">
      <c r="A121" s="46" t="s">
        <v>1589</v>
      </c>
      <c r="B121" s="35">
        <v>180</v>
      </c>
      <c r="C121" s="32">
        <v>17.733000000000004</v>
      </c>
      <c r="D121" s="32">
        <v>20.751</v>
      </c>
      <c r="E121" s="32">
        <v>13.9755</v>
      </c>
      <c r="F121" s="33">
        <v>314.03999999999996</v>
      </c>
      <c r="G121" s="32">
        <v>48.5</v>
      </c>
      <c r="H121" s="32">
        <v>50.1</v>
      </c>
      <c r="I121" s="32">
        <v>1.7</v>
      </c>
      <c r="J121" s="32">
        <v>59.1345</v>
      </c>
      <c r="K121" s="28" t="s">
        <v>165</v>
      </c>
      <c r="L121" s="34"/>
    </row>
    <row r="122" spans="1:12" ht="15.75">
      <c r="A122" s="46" t="s">
        <v>164</v>
      </c>
      <c r="B122" s="35">
        <v>120</v>
      </c>
      <c r="C122" s="32">
        <v>9.660000000000004</v>
      </c>
      <c r="D122" s="32">
        <v>11.202</v>
      </c>
      <c r="E122" s="32">
        <v>9.317</v>
      </c>
      <c r="F122" s="33">
        <v>177.39999999999998</v>
      </c>
      <c r="G122" s="32">
        <v>41.7</v>
      </c>
      <c r="H122" s="32">
        <v>45.1</v>
      </c>
      <c r="I122" s="32">
        <v>1.2</v>
      </c>
      <c r="J122" s="32">
        <v>39.235</v>
      </c>
      <c r="K122" s="28" t="s">
        <v>165</v>
      </c>
      <c r="L122" s="34"/>
    </row>
    <row r="123" spans="1:12" ht="15.75">
      <c r="A123" s="46" t="s">
        <v>164</v>
      </c>
      <c r="B123" s="35">
        <v>180</v>
      </c>
      <c r="C123" s="32">
        <v>14.490000000000006</v>
      </c>
      <c r="D123" s="32">
        <v>16.803</v>
      </c>
      <c r="E123" s="32">
        <v>13.9755</v>
      </c>
      <c r="F123" s="33">
        <v>266.09999999999997</v>
      </c>
      <c r="G123" s="32">
        <v>62.6</v>
      </c>
      <c r="H123" s="32">
        <v>67.7</v>
      </c>
      <c r="I123" s="32">
        <v>1.8</v>
      </c>
      <c r="J123" s="32">
        <v>58.852500000000006</v>
      </c>
      <c r="K123" s="28" t="s">
        <v>165</v>
      </c>
      <c r="L123" s="34"/>
    </row>
    <row r="124" spans="1:12" ht="15.75">
      <c r="A124" s="46" t="s">
        <v>1590</v>
      </c>
      <c r="B124" s="35">
        <v>60</v>
      </c>
      <c r="C124" s="32">
        <v>12.869</v>
      </c>
      <c r="D124" s="32">
        <v>9.017</v>
      </c>
      <c r="E124" s="32">
        <v>2.912</v>
      </c>
      <c r="F124" s="33">
        <v>144.08999999999997</v>
      </c>
      <c r="G124" s="32">
        <v>19</v>
      </c>
      <c r="H124" s="32">
        <v>17.8</v>
      </c>
      <c r="I124" s="32">
        <v>0.5</v>
      </c>
      <c r="J124" s="32">
        <v>0.582</v>
      </c>
      <c r="K124" s="28" t="s">
        <v>1591</v>
      </c>
      <c r="L124" s="34"/>
    </row>
    <row r="125" spans="1:12" ht="15.75">
      <c r="A125" s="46" t="s">
        <v>1590</v>
      </c>
      <c r="B125" s="35">
        <v>80</v>
      </c>
      <c r="C125" s="32">
        <v>17.158666666666665</v>
      </c>
      <c r="D125" s="32">
        <v>12.022666666666666</v>
      </c>
      <c r="E125" s="32">
        <v>3.8826666666666663</v>
      </c>
      <c r="F125" s="33">
        <v>192.11999999999995</v>
      </c>
      <c r="G125" s="32">
        <v>25.3</v>
      </c>
      <c r="H125" s="32">
        <v>23.7</v>
      </c>
      <c r="I125" s="32">
        <v>0.7</v>
      </c>
      <c r="J125" s="32">
        <v>0.8</v>
      </c>
      <c r="K125" s="28" t="s">
        <v>1591</v>
      </c>
      <c r="L125" s="34"/>
    </row>
    <row r="126" spans="1:12" ht="15.75">
      <c r="A126" s="46" t="s">
        <v>1592</v>
      </c>
      <c r="B126" s="35">
        <v>60</v>
      </c>
      <c r="C126" s="32">
        <v>10.385</v>
      </c>
      <c r="D126" s="32">
        <v>5.993</v>
      </c>
      <c r="E126" s="32">
        <v>2.912</v>
      </c>
      <c r="F126" s="33">
        <v>107.37</v>
      </c>
      <c r="G126" s="32">
        <v>19</v>
      </c>
      <c r="H126" s="32">
        <v>17.8</v>
      </c>
      <c r="I126" s="32">
        <v>0.5</v>
      </c>
      <c r="J126" s="32">
        <v>0.366</v>
      </c>
      <c r="K126" s="28" t="s">
        <v>1591</v>
      </c>
      <c r="L126" s="34"/>
    </row>
    <row r="127" spans="1:12" ht="15.75">
      <c r="A127" s="46" t="s">
        <v>1592</v>
      </c>
      <c r="B127" s="35">
        <v>80</v>
      </c>
      <c r="C127" s="32">
        <v>13.846666666666668</v>
      </c>
      <c r="D127" s="32">
        <v>7.990666666666667</v>
      </c>
      <c r="E127" s="32">
        <v>3.8826666666666663</v>
      </c>
      <c r="F127" s="33">
        <v>143.16</v>
      </c>
      <c r="G127" s="32">
        <v>25.3</v>
      </c>
      <c r="H127" s="32">
        <v>23.7</v>
      </c>
      <c r="I127" s="32">
        <v>0.7</v>
      </c>
      <c r="J127" s="32">
        <v>0.488</v>
      </c>
      <c r="K127" s="28" t="s">
        <v>1591</v>
      </c>
      <c r="L127" s="34"/>
    </row>
    <row r="128" spans="1:12" ht="15.75">
      <c r="A128" s="46" t="s">
        <v>1593</v>
      </c>
      <c r="B128" s="35">
        <v>75</v>
      </c>
      <c r="C128" s="32">
        <v>12</v>
      </c>
      <c r="D128" s="32">
        <v>8</v>
      </c>
      <c r="E128" s="32">
        <v>5.2</v>
      </c>
      <c r="F128" s="33">
        <v>141</v>
      </c>
      <c r="G128" s="32">
        <v>29.3</v>
      </c>
      <c r="H128" s="32">
        <v>18.1</v>
      </c>
      <c r="I128" s="32">
        <v>0.5</v>
      </c>
      <c r="J128" s="32">
        <v>0.6</v>
      </c>
      <c r="K128" s="28" t="s">
        <v>1594</v>
      </c>
      <c r="L128" s="34"/>
    </row>
    <row r="129" spans="1:12" ht="15.75">
      <c r="A129" s="46" t="s">
        <v>1593</v>
      </c>
      <c r="B129" s="35">
        <v>110</v>
      </c>
      <c r="C129" s="32">
        <v>17.6</v>
      </c>
      <c r="D129" s="32">
        <v>11.8</v>
      </c>
      <c r="E129" s="32">
        <v>7.6</v>
      </c>
      <c r="F129" s="33">
        <v>207</v>
      </c>
      <c r="G129" s="32">
        <v>43</v>
      </c>
      <c r="H129" s="32">
        <v>26.5</v>
      </c>
      <c r="I129" s="32">
        <v>0.7</v>
      </c>
      <c r="J129" s="32">
        <v>0.9</v>
      </c>
      <c r="K129" s="28" t="s">
        <v>1594</v>
      </c>
      <c r="L129" s="34"/>
    </row>
    <row r="130" spans="1:12" ht="15.75">
      <c r="A130" s="46" t="s">
        <v>1595</v>
      </c>
      <c r="B130" s="35">
        <v>75</v>
      </c>
      <c r="C130" s="32">
        <v>9.8</v>
      </c>
      <c r="D130" s="32">
        <v>5.3</v>
      </c>
      <c r="E130" s="32">
        <v>5.2</v>
      </c>
      <c r="F130" s="33">
        <v>108</v>
      </c>
      <c r="G130" s="32">
        <v>39.1</v>
      </c>
      <c r="H130" s="32">
        <v>30.4</v>
      </c>
      <c r="I130" s="32">
        <v>0.6</v>
      </c>
      <c r="J130" s="32">
        <v>0.399</v>
      </c>
      <c r="K130" s="28" t="s">
        <v>1594</v>
      </c>
      <c r="L130" s="34"/>
    </row>
    <row r="131" spans="1:12" ht="15.75">
      <c r="A131" s="46" t="s">
        <v>1595</v>
      </c>
      <c r="B131" s="35">
        <v>110</v>
      </c>
      <c r="C131" s="32">
        <v>14.329333333333336</v>
      </c>
      <c r="D131" s="32">
        <v>7.780666666666666</v>
      </c>
      <c r="E131" s="32">
        <v>7.609066666666665</v>
      </c>
      <c r="F131" s="33">
        <v>158.31199999999998</v>
      </c>
      <c r="G131" s="32">
        <v>57.3</v>
      </c>
      <c r="H131" s="32">
        <v>44.6</v>
      </c>
      <c r="I131" s="32">
        <v>0.9</v>
      </c>
      <c r="J131" s="32">
        <v>0.5852</v>
      </c>
      <c r="K131" s="28" t="s">
        <v>1594</v>
      </c>
      <c r="L131" s="34"/>
    </row>
    <row r="132" spans="1:12" ht="15.75">
      <c r="A132" s="46" t="s">
        <v>2104</v>
      </c>
      <c r="B132" s="35">
        <v>60</v>
      </c>
      <c r="C132" s="32">
        <v>11.652000000000001</v>
      </c>
      <c r="D132" s="32">
        <v>5.574</v>
      </c>
      <c r="E132" s="32">
        <v>4.573</v>
      </c>
      <c r="F132" s="33">
        <v>114.94999999999999</v>
      </c>
      <c r="G132" s="32">
        <v>29</v>
      </c>
      <c r="H132" s="32">
        <v>18.1</v>
      </c>
      <c r="I132" s="32">
        <v>0.5</v>
      </c>
      <c r="J132" s="32">
        <v>0.517</v>
      </c>
      <c r="K132" s="28" t="s">
        <v>1596</v>
      </c>
      <c r="L132" s="34"/>
    </row>
    <row r="133" spans="1:12" ht="15.75">
      <c r="A133" s="46" t="s">
        <v>2104</v>
      </c>
      <c r="B133" s="35">
        <v>80</v>
      </c>
      <c r="C133" s="32">
        <v>15.536000000000001</v>
      </c>
      <c r="D133" s="32">
        <v>7.4319999999999995</v>
      </c>
      <c r="E133" s="32">
        <v>6.097333333333333</v>
      </c>
      <c r="F133" s="33">
        <v>153.26666666666665</v>
      </c>
      <c r="G133" s="32">
        <v>38.7</v>
      </c>
      <c r="H133" s="32">
        <v>24.1</v>
      </c>
      <c r="I133" s="32">
        <v>0.7</v>
      </c>
      <c r="J133" s="32">
        <v>0.6893333333333334</v>
      </c>
      <c r="K133" s="28" t="s">
        <v>1596</v>
      </c>
      <c r="L133" s="34"/>
    </row>
    <row r="134" spans="1:12" ht="15.75">
      <c r="A134" s="46" t="s">
        <v>1597</v>
      </c>
      <c r="B134" s="35">
        <v>60</v>
      </c>
      <c r="C134" s="32">
        <v>9.398000000000001</v>
      </c>
      <c r="D134" s="32">
        <v>2.83</v>
      </c>
      <c r="E134" s="32">
        <v>4.573</v>
      </c>
      <c r="F134" s="33">
        <v>81.63</v>
      </c>
      <c r="G134" s="32">
        <v>38.8</v>
      </c>
      <c r="H134" s="32">
        <v>30.4</v>
      </c>
      <c r="I134" s="32">
        <v>0.6</v>
      </c>
      <c r="J134" s="32">
        <v>0.321</v>
      </c>
      <c r="K134" s="28" t="s">
        <v>1596</v>
      </c>
      <c r="L134" s="34"/>
    </row>
    <row r="135" spans="1:12" ht="15.75">
      <c r="A135" s="46" t="s">
        <v>1597</v>
      </c>
      <c r="B135" s="35">
        <v>80</v>
      </c>
      <c r="C135" s="32">
        <v>12.530666666666669</v>
      </c>
      <c r="D135" s="32">
        <v>3.7733333333333334</v>
      </c>
      <c r="E135" s="32">
        <v>6.097333333333333</v>
      </c>
      <c r="F135" s="33">
        <v>108.83999999999999</v>
      </c>
      <c r="G135" s="32">
        <v>51.7</v>
      </c>
      <c r="H135" s="32">
        <v>40.5</v>
      </c>
      <c r="I135" s="32">
        <v>0.8</v>
      </c>
      <c r="J135" s="32">
        <v>0.428</v>
      </c>
      <c r="K135" s="28" t="s">
        <v>1596</v>
      </c>
      <c r="L135" s="34"/>
    </row>
    <row r="136" spans="1:12" ht="15.75">
      <c r="A136" s="46" t="s">
        <v>1598</v>
      </c>
      <c r="B136" s="35">
        <v>60</v>
      </c>
      <c r="C136" s="32">
        <v>8.812</v>
      </c>
      <c r="D136" s="32">
        <v>3.327</v>
      </c>
      <c r="E136" s="32">
        <v>3.377</v>
      </c>
      <c r="F136" s="33">
        <v>79</v>
      </c>
      <c r="G136" s="32">
        <v>43.6</v>
      </c>
      <c r="H136" s="32">
        <v>29.9</v>
      </c>
      <c r="I136" s="32">
        <v>0.5</v>
      </c>
      <c r="J136" s="32">
        <v>0.354</v>
      </c>
      <c r="K136" s="28" t="s">
        <v>1599</v>
      </c>
      <c r="L136" s="34"/>
    </row>
    <row r="137" spans="1:12" ht="15.75">
      <c r="A137" s="46" t="s">
        <v>1598</v>
      </c>
      <c r="B137" s="35">
        <v>80</v>
      </c>
      <c r="C137" s="32">
        <v>11.749333333333333</v>
      </c>
      <c r="D137" s="32">
        <v>4.436</v>
      </c>
      <c r="E137" s="32">
        <v>4.502666666666666</v>
      </c>
      <c r="F137" s="33">
        <v>105.33333333333333</v>
      </c>
      <c r="G137" s="32">
        <v>58.1</v>
      </c>
      <c r="H137" s="32">
        <v>39.9</v>
      </c>
      <c r="I137" s="32">
        <v>0.7</v>
      </c>
      <c r="J137" s="32">
        <v>0.472</v>
      </c>
      <c r="K137" s="28" t="s">
        <v>1599</v>
      </c>
      <c r="L137" s="34"/>
    </row>
    <row r="138" spans="1:12" ht="15.75">
      <c r="A138" s="46" t="s">
        <v>1600</v>
      </c>
      <c r="B138" s="35">
        <v>60</v>
      </c>
      <c r="C138" s="32">
        <v>11</v>
      </c>
      <c r="D138" s="32">
        <v>6</v>
      </c>
      <c r="E138" s="32">
        <v>3.4</v>
      </c>
      <c r="F138" s="33">
        <v>112</v>
      </c>
      <c r="G138" s="32">
        <v>34</v>
      </c>
      <c r="H138" s="32">
        <v>17.9</v>
      </c>
      <c r="I138" s="32">
        <v>0.4</v>
      </c>
      <c r="J138" s="32">
        <v>0.5</v>
      </c>
      <c r="K138" s="28" t="s">
        <v>1599</v>
      </c>
      <c r="L138" s="34"/>
    </row>
    <row r="139" spans="1:12" ht="15.75">
      <c r="A139" s="46" t="s">
        <v>1600</v>
      </c>
      <c r="B139" s="35">
        <v>80</v>
      </c>
      <c r="C139" s="32">
        <v>14.7</v>
      </c>
      <c r="D139" s="32">
        <v>8</v>
      </c>
      <c r="E139" s="32">
        <v>4.5</v>
      </c>
      <c r="F139" s="33">
        <v>149</v>
      </c>
      <c r="G139" s="32">
        <v>45.3</v>
      </c>
      <c r="H139" s="32">
        <v>23.9</v>
      </c>
      <c r="I139" s="32">
        <v>0.5</v>
      </c>
      <c r="J139" s="32">
        <v>0.7</v>
      </c>
      <c r="K139" s="28" t="s">
        <v>1599</v>
      </c>
      <c r="L139" s="34"/>
    </row>
    <row r="140" spans="1:12" ht="15.75">
      <c r="A140" s="30" t="s">
        <v>1601</v>
      </c>
      <c r="B140" s="31">
        <v>150</v>
      </c>
      <c r="C140" s="32">
        <v>16</v>
      </c>
      <c r="D140" s="32">
        <v>14.5</v>
      </c>
      <c r="E140" s="32">
        <v>9.5</v>
      </c>
      <c r="F140" s="33">
        <v>234</v>
      </c>
      <c r="G140" s="32">
        <v>85.4</v>
      </c>
      <c r="H140" s="32">
        <v>36.5</v>
      </c>
      <c r="I140" s="32">
        <v>1.4</v>
      </c>
      <c r="J140" s="32">
        <v>33.6</v>
      </c>
      <c r="K140" s="28" t="s">
        <v>187</v>
      </c>
      <c r="L140" s="46"/>
    </row>
    <row r="141" spans="1:12" ht="15.75">
      <c r="A141" s="30" t="s">
        <v>1601</v>
      </c>
      <c r="B141" s="31">
        <v>180</v>
      </c>
      <c r="C141" s="32">
        <v>18</v>
      </c>
      <c r="D141" s="32">
        <v>17.3</v>
      </c>
      <c r="E141" s="32">
        <v>11.8</v>
      </c>
      <c r="F141" s="33">
        <v>276</v>
      </c>
      <c r="G141" s="32">
        <v>102.7</v>
      </c>
      <c r="H141" s="32">
        <v>42.1</v>
      </c>
      <c r="I141" s="32">
        <v>1.7</v>
      </c>
      <c r="J141" s="32">
        <v>40.2</v>
      </c>
      <c r="K141" s="28" t="s">
        <v>187</v>
      </c>
      <c r="L141" s="46"/>
    </row>
    <row r="142" spans="1:12" ht="15.75">
      <c r="A142" s="30" t="s">
        <v>186</v>
      </c>
      <c r="B142" s="31">
        <v>150</v>
      </c>
      <c r="C142" s="95">
        <v>13.2</v>
      </c>
      <c r="D142" s="95">
        <v>11</v>
      </c>
      <c r="E142" s="95">
        <v>9.5</v>
      </c>
      <c r="F142" s="96">
        <v>192</v>
      </c>
      <c r="G142" s="95">
        <v>97.8</v>
      </c>
      <c r="H142" s="95">
        <v>52</v>
      </c>
      <c r="I142" s="95">
        <v>1.5</v>
      </c>
      <c r="J142" s="95">
        <v>33.5</v>
      </c>
      <c r="K142" s="28" t="s">
        <v>187</v>
      </c>
      <c r="L142" s="46"/>
    </row>
    <row r="143" spans="1:12" ht="15.75">
      <c r="A143" s="30" t="s">
        <v>186</v>
      </c>
      <c r="B143" s="31">
        <v>180</v>
      </c>
      <c r="C143" s="95">
        <v>14.9</v>
      </c>
      <c r="D143" s="95">
        <v>13.5</v>
      </c>
      <c r="E143" s="95">
        <v>11.8</v>
      </c>
      <c r="F143" s="96">
        <v>230</v>
      </c>
      <c r="G143" s="95">
        <v>116.3</v>
      </c>
      <c r="H143" s="95">
        <v>59.1</v>
      </c>
      <c r="I143" s="95">
        <v>1.8</v>
      </c>
      <c r="J143" s="95">
        <v>40</v>
      </c>
      <c r="K143" s="28" t="s">
        <v>187</v>
      </c>
      <c r="L143" s="46"/>
    </row>
    <row r="144" spans="1:12" ht="15.75">
      <c r="A144" s="46" t="s">
        <v>1602</v>
      </c>
      <c r="B144" s="35">
        <v>75</v>
      </c>
      <c r="C144" s="32">
        <v>15.5</v>
      </c>
      <c r="D144" s="32">
        <v>9.3</v>
      </c>
      <c r="E144" s="32">
        <v>3.5</v>
      </c>
      <c r="F144" s="33">
        <v>159</v>
      </c>
      <c r="G144" s="32">
        <v>37.7</v>
      </c>
      <c r="H144" s="32">
        <v>44.9</v>
      </c>
      <c r="I144" s="32">
        <v>0.8</v>
      </c>
      <c r="J144" s="32">
        <v>2</v>
      </c>
      <c r="K144" s="28" t="s">
        <v>1603</v>
      </c>
      <c r="L144" s="46"/>
    </row>
    <row r="145" spans="1:12" ht="15.75">
      <c r="A145" s="46" t="s">
        <v>1602</v>
      </c>
      <c r="B145" s="35">
        <v>100</v>
      </c>
      <c r="C145" s="32">
        <v>20.7</v>
      </c>
      <c r="D145" s="32">
        <v>12.3</v>
      </c>
      <c r="E145" s="32">
        <v>4.7</v>
      </c>
      <c r="F145" s="33">
        <v>213</v>
      </c>
      <c r="G145" s="32">
        <v>50.3</v>
      </c>
      <c r="H145" s="32">
        <v>59.9</v>
      </c>
      <c r="I145" s="32">
        <v>1.1</v>
      </c>
      <c r="J145" s="32">
        <v>2.6</v>
      </c>
      <c r="K145" s="28" t="s">
        <v>1603</v>
      </c>
      <c r="L145" s="46"/>
    </row>
    <row r="146" spans="1:12" ht="15.75">
      <c r="A146" s="46" t="s">
        <v>1604</v>
      </c>
      <c r="B146" s="35">
        <v>75</v>
      </c>
      <c r="C146" s="32">
        <v>12</v>
      </c>
      <c r="D146" s="32">
        <v>5.2</v>
      </c>
      <c r="E146" s="32">
        <v>3.5</v>
      </c>
      <c r="F146" s="33">
        <v>109</v>
      </c>
      <c r="G146" s="32">
        <v>22.5</v>
      </c>
      <c r="H146" s="32">
        <v>25.9</v>
      </c>
      <c r="I146" s="32">
        <v>0.6</v>
      </c>
      <c r="J146" s="32">
        <v>2.7</v>
      </c>
      <c r="K146" s="28" t="s">
        <v>1603</v>
      </c>
      <c r="L146" s="46"/>
    </row>
    <row r="147" spans="1:12" ht="15.75">
      <c r="A147" s="46" t="s">
        <v>1604</v>
      </c>
      <c r="B147" s="35">
        <v>100</v>
      </c>
      <c r="C147" s="32">
        <v>16</v>
      </c>
      <c r="D147" s="32">
        <v>6.9</v>
      </c>
      <c r="E147" s="32">
        <v>4.7</v>
      </c>
      <c r="F147" s="33">
        <v>145</v>
      </c>
      <c r="G147" s="32">
        <v>30</v>
      </c>
      <c r="H147" s="32">
        <v>34.5</v>
      </c>
      <c r="I147" s="32">
        <v>0.8</v>
      </c>
      <c r="J147" s="32">
        <v>4.4</v>
      </c>
      <c r="K147" s="28" t="s">
        <v>1603</v>
      </c>
      <c r="L147" s="46"/>
    </row>
    <row r="148" spans="1:12" ht="15.75">
      <c r="A148" s="30" t="s">
        <v>1605</v>
      </c>
      <c r="B148" s="270">
        <v>60</v>
      </c>
      <c r="C148" s="32">
        <v>9.8</v>
      </c>
      <c r="D148" s="32">
        <v>3.5</v>
      </c>
      <c r="E148" s="32">
        <v>5.3</v>
      </c>
      <c r="F148" s="33">
        <v>92</v>
      </c>
      <c r="G148" s="32">
        <v>33.6</v>
      </c>
      <c r="H148" s="32">
        <v>16.9</v>
      </c>
      <c r="I148" s="32">
        <v>0.3</v>
      </c>
      <c r="J148" s="32">
        <v>1.3</v>
      </c>
      <c r="K148" s="28" t="s">
        <v>1606</v>
      </c>
      <c r="L148" s="46"/>
    </row>
    <row r="149" spans="1:12" ht="15.75">
      <c r="A149" s="30" t="s">
        <v>1605</v>
      </c>
      <c r="B149" s="270">
        <v>80</v>
      </c>
      <c r="C149" s="32">
        <v>13.1</v>
      </c>
      <c r="D149" s="32">
        <v>4.7</v>
      </c>
      <c r="E149" s="32">
        <v>7.1</v>
      </c>
      <c r="F149" s="33">
        <v>122</v>
      </c>
      <c r="G149" s="32">
        <v>44.8</v>
      </c>
      <c r="H149" s="32">
        <v>22.5</v>
      </c>
      <c r="I149" s="32">
        <v>0.4</v>
      </c>
      <c r="J149" s="32">
        <v>1.7</v>
      </c>
      <c r="K149" s="28" t="s">
        <v>1606</v>
      </c>
      <c r="L149" s="46"/>
    </row>
    <row r="150" spans="1:12" ht="15.75">
      <c r="A150" s="30" t="s">
        <v>1605</v>
      </c>
      <c r="B150" s="270">
        <v>60</v>
      </c>
      <c r="C150" s="32">
        <v>9.3</v>
      </c>
      <c r="D150" s="32">
        <v>2.9</v>
      </c>
      <c r="E150" s="32">
        <v>4.5</v>
      </c>
      <c r="F150" s="33">
        <v>82</v>
      </c>
      <c r="G150" s="32">
        <v>13.2</v>
      </c>
      <c r="H150" s="32">
        <v>14.5</v>
      </c>
      <c r="I150" s="32">
        <v>0.3</v>
      </c>
      <c r="J150" s="32">
        <v>1.1</v>
      </c>
      <c r="K150" s="28" t="s">
        <v>1606</v>
      </c>
      <c r="L150" s="46"/>
    </row>
    <row r="151" spans="1:12" ht="15.75">
      <c r="A151" s="30" t="s">
        <v>1605</v>
      </c>
      <c r="B151" s="270">
        <v>80</v>
      </c>
      <c r="C151" s="32">
        <v>12.4</v>
      </c>
      <c r="D151" s="32">
        <v>3.9</v>
      </c>
      <c r="E151" s="32">
        <v>6</v>
      </c>
      <c r="F151" s="33">
        <v>109</v>
      </c>
      <c r="G151" s="32">
        <v>17.6</v>
      </c>
      <c r="H151" s="32">
        <v>19.3</v>
      </c>
      <c r="I151" s="32">
        <v>0.4</v>
      </c>
      <c r="J151" s="32">
        <v>1.5</v>
      </c>
      <c r="K151" s="28" t="s">
        <v>1606</v>
      </c>
      <c r="L151" s="46"/>
    </row>
    <row r="152" spans="1:12" ht="15.75">
      <c r="A152" s="30" t="s">
        <v>1607</v>
      </c>
      <c r="B152" s="270">
        <v>60</v>
      </c>
      <c r="C152" s="32">
        <v>7.8</v>
      </c>
      <c r="D152" s="32">
        <v>1</v>
      </c>
      <c r="E152" s="32">
        <v>5.3</v>
      </c>
      <c r="F152" s="33">
        <v>61</v>
      </c>
      <c r="G152" s="32">
        <v>42.6</v>
      </c>
      <c r="H152" s="32">
        <v>28.1</v>
      </c>
      <c r="I152" s="32">
        <v>0.4</v>
      </c>
      <c r="J152" s="32">
        <v>1.1</v>
      </c>
      <c r="K152" s="28" t="s">
        <v>1606</v>
      </c>
      <c r="L152" s="123"/>
    </row>
    <row r="153" spans="1:12" ht="15.75">
      <c r="A153" s="30" t="s">
        <v>1607</v>
      </c>
      <c r="B153" s="270">
        <v>80</v>
      </c>
      <c r="C153" s="32">
        <v>10.3</v>
      </c>
      <c r="D153" s="32">
        <v>1.3</v>
      </c>
      <c r="E153" s="32">
        <v>7.1</v>
      </c>
      <c r="F153" s="33">
        <v>81</v>
      </c>
      <c r="G153" s="32">
        <v>56.8</v>
      </c>
      <c r="H153" s="32">
        <v>37.5</v>
      </c>
      <c r="I153" s="32">
        <v>0.5</v>
      </c>
      <c r="J153" s="32">
        <v>1.5</v>
      </c>
      <c r="K153" s="28" t="s">
        <v>1606</v>
      </c>
      <c r="L153" s="123"/>
    </row>
    <row r="154" spans="1:12" ht="15.75">
      <c r="A154" s="30" t="s">
        <v>1607</v>
      </c>
      <c r="B154" s="270">
        <v>60</v>
      </c>
      <c r="C154" s="32">
        <v>7.3</v>
      </c>
      <c r="D154" s="32">
        <v>0.4</v>
      </c>
      <c r="E154" s="32">
        <v>4.5</v>
      </c>
      <c r="F154" s="33">
        <v>51</v>
      </c>
      <c r="G154" s="32">
        <v>22.2</v>
      </c>
      <c r="H154" s="32">
        <v>25.7</v>
      </c>
      <c r="I154" s="32">
        <v>0.4</v>
      </c>
      <c r="J154" s="32">
        <v>0.9</v>
      </c>
      <c r="K154" s="28" t="s">
        <v>1606</v>
      </c>
      <c r="L154" s="123"/>
    </row>
    <row r="155" spans="1:12" ht="15.75">
      <c r="A155" s="30" t="s">
        <v>1607</v>
      </c>
      <c r="B155" s="270">
        <v>80</v>
      </c>
      <c r="C155" s="32">
        <v>9.7</v>
      </c>
      <c r="D155" s="32">
        <v>0.5</v>
      </c>
      <c r="E155" s="32">
        <v>6</v>
      </c>
      <c r="F155" s="33">
        <v>68</v>
      </c>
      <c r="G155" s="32">
        <v>29.6</v>
      </c>
      <c r="H155" s="32">
        <v>34.3</v>
      </c>
      <c r="I155" s="32">
        <v>0.5</v>
      </c>
      <c r="J155" s="32">
        <v>1.2</v>
      </c>
      <c r="K155" s="28" t="s">
        <v>1606</v>
      </c>
      <c r="L155" s="123"/>
    </row>
  </sheetData>
  <sheetProtection selectLockedCells="1" selectUnlockedCells="1"/>
  <mergeCells count="7">
    <mergeCell ref="L1:L2"/>
    <mergeCell ref="A1:A2"/>
    <mergeCell ref="B1:B2"/>
    <mergeCell ref="C1:F1"/>
    <mergeCell ref="G1:I1"/>
    <mergeCell ref="J1:J2"/>
    <mergeCell ref="K1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M142"/>
  <sheetViews>
    <sheetView zoomScale="95" zoomScaleNormal="95" zoomScalePageLayoutView="0" workbookViewId="0" topLeftCell="B70">
      <selection activeCell="B87" sqref="B87:L87"/>
    </sheetView>
  </sheetViews>
  <sheetFormatPr defaultColWidth="10.25390625" defaultRowHeight="12.75"/>
  <cols>
    <col min="1" max="1" width="0" style="94" hidden="1" customWidth="1"/>
    <col min="2" max="2" width="42.875" style="124" customWidth="1"/>
    <col min="3" max="3" width="10.25390625" style="258" customWidth="1"/>
    <col min="4" max="11" width="10.25390625" style="128" customWidth="1"/>
    <col min="12" max="12" width="27.875" style="128" customWidth="1"/>
    <col min="13" max="13" width="30.00390625" style="94" customWidth="1"/>
    <col min="14" max="16384" width="10.25390625" style="94" customWidth="1"/>
  </cols>
  <sheetData>
    <row r="1" spans="1:13" ht="15.75" customHeight="1">
      <c r="A1" s="857"/>
      <c r="B1" s="848" t="s">
        <v>1</v>
      </c>
      <c r="C1" s="848" t="s">
        <v>193</v>
      </c>
      <c r="D1" s="848" t="s">
        <v>194</v>
      </c>
      <c r="E1" s="848"/>
      <c r="F1" s="848"/>
      <c r="G1" s="848"/>
      <c r="H1" s="851" t="s">
        <v>195</v>
      </c>
      <c r="I1" s="851"/>
      <c r="J1" s="851"/>
      <c r="K1" s="848" t="s">
        <v>196</v>
      </c>
      <c r="L1" s="848" t="s">
        <v>7</v>
      </c>
      <c r="M1" s="848" t="s">
        <v>197</v>
      </c>
    </row>
    <row r="2" spans="1:13" ht="47.25">
      <c r="A2" s="857"/>
      <c r="B2" s="848"/>
      <c r="C2" s="848"/>
      <c r="D2" s="82" t="s">
        <v>198</v>
      </c>
      <c r="E2" s="82" t="s">
        <v>199</v>
      </c>
      <c r="F2" s="82" t="s">
        <v>200</v>
      </c>
      <c r="G2" s="82" t="s">
        <v>201</v>
      </c>
      <c r="H2" s="47" t="s">
        <v>11</v>
      </c>
      <c r="I2" s="47" t="s">
        <v>12</v>
      </c>
      <c r="J2" s="47" t="s">
        <v>13</v>
      </c>
      <c r="K2" s="848"/>
      <c r="L2" s="848"/>
      <c r="M2" s="848"/>
    </row>
    <row r="3" spans="1:13" ht="15.75" customHeight="1">
      <c r="A3" s="163" t="s">
        <v>1608</v>
      </c>
      <c r="B3" s="78" t="s">
        <v>1609</v>
      </c>
      <c r="C3" s="191">
        <v>205</v>
      </c>
      <c r="D3" s="23">
        <v>21.1</v>
      </c>
      <c r="E3" s="23">
        <v>12.5</v>
      </c>
      <c r="F3" s="23">
        <v>36.1</v>
      </c>
      <c r="G3" s="53">
        <v>341</v>
      </c>
      <c r="H3" s="23">
        <v>24.4</v>
      </c>
      <c r="I3" s="23">
        <v>37.2</v>
      </c>
      <c r="J3" s="23">
        <v>0.9</v>
      </c>
      <c r="K3" s="23">
        <v>0.39</v>
      </c>
      <c r="L3" s="84" t="s">
        <v>1610</v>
      </c>
      <c r="M3" s="93"/>
    </row>
    <row r="4" spans="1:13" ht="15.75" customHeight="1">
      <c r="A4" s="163"/>
      <c r="B4" s="78" t="s">
        <v>1611</v>
      </c>
      <c r="C4" s="191">
        <v>155</v>
      </c>
      <c r="D4" s="23">
        <f aca="true" t="shared" si="0" ref="D4:K4">D3/C3*C4</f>
        <v>15.953658536585367</v>
      </c>
      <c r="E4" s="23">
        <f t="shared" si="0"/>
        <v>9.451219512195124</v>
      </c>
      <c r="F4" s="23">
        <f t="shared" si="0"/>
        <v>27.295121951219517</v>
      </c>
      <c r="G4" s="53">
        <f t="shared" si="0"/>
        <v>257.82926829268297</v>
      </c>
      <c r="H4" s="23">
        <f t="shared" si="0"/>
        <v>18.44878048780488</v>
      </c>
      <c r="I4" s="23">
        <f t="shared" si="0"/>
        <v>28.126829268292685</v>
      </c>
      <c r="J4" s="23">
        <f t="shared" si="0"/>
        <v>0.6804878048780488</v>
      </c>
      <c r="K4" s="23">
        <f t="shared" si="0"/>
        <v>0.29487804878048784</v>
      </c>
      <c r="L4" s="84" t="s">
        <v>1610</v>
      </c>
      <c r="M4" s="93"/>
    </row>
    <row r="5" spans="1:13" ht="15.75" customHeight="1">
      <c r="A5" s="271"/>
      <c r="B5" s="78" t="s">
        <v>1612</v>
      </c>
      <c r="C5" s="82">
        <v>180</v>
      </c>
      <c r="D5" s="80">
        <v>21.58</v>
      </c>
      <c r="E5" s="80">
        <v>8.79</v>
      </c>
      <c r="F5" s="80">
        <v>41.67</v>
      </c>
      <c r="G5" s="81">
        <v>332</v>
      </c>
      <c r="H5" s="80">
        <v>121.2</v>
      </c>
      <c r="I5" s="80">
        <v>38.9</v>
      </c>
      <c r="J5" s="80">
        <v>1.07</v>
      </c>
      <c r="K5" s="83">
        <v>0.21</v>
      </c>
      <c r="L5" s="84" t="s">
        <v>1613</v>
      </c>
      <c r="M5" s="272" t="s">
        <v>1614</v>
      </c>
    </row>
    <row r="6" spans="1:13" ht="15.75" customHeight="1">
      <c r="A6" s="271"/>
      <c r="B6" s="78" t="s">
        <v>1612</v>
      </c>
      <c r="C6" s="82">
        <v>150</v>
      </c>
      <c r="D6" s="80">
        <v>17.98333333333333</v>
      </c>
      <c r="E6" s="80">
        <v>7.324999999999999</v>
      </c>
      <c r="F6" s="80">
        <v>34.725</v>
      </c>
      <c r="G6" s="81">
        <v>276.6666666666667</v>
      </c>
      <c r="H6" s="80">
        <v>101</v>
      </c>
      <c r="I6" s="80">
        <v>32.416666666666664</v>
      </c>
      <c r="J6" s="80">
        <v>0.8916666666666667</v>
      </c>
      <c r="K6" s="83">
        <v>0.175</v>
      </c>
      <c r="L6" s="84" t="s">
        <v>1613</v>
      </c>
      <c r="M6" s="272" t="s">
        <v>1615</v>
      </c>
    </row>
    <row r="7" spans="1:13" ht="15.75" customHeight="1">
      <c r="A7" s="163" t="s">
        <v>1616</v>
      </c>
      <c r="B7" s="78" t="s">
        <v>1617</v>
      </c>
      <c r="C7" s="82">
        <v>185</v>
      </c>
      <c r="D7" s="83">
        <v>21.64</v>
      </c>
      <c r="E7" s="83">
        <v>12.43</v>
      </c>
      <c r="F7" s="83">
        <v>41.77</v>
      </c>
      <c r="G7" s="49">
        <v>365.05</v>
      </c>
      <c r="H7" s="48">
        <v>122.4</v>
      </c>
      <c r="I7" s="48">
        <v>38.9</v>
      </c>
      <c r="J7" s="48">
        <v>1.07</v>
      </c>
      <c r="K7" s="83">
        <v>0.21</v>
      </c>
      <c r="L7" s="84" t="s">
        <v>1613</v>
      </c>
      <c r="M7" s="93" t="s">
        <v>1618</v>
      </c>
    </row>
    <row r="8" spans="1:13" ht="15.75" customHeight="1">
      <c r="A8" s="163"/>
      <c r="B8" s="78" t="s">
        <v>1617</v>
      </c>
      <c r="C8" s="82">
        <v>155</v>
      </c>
      <c r="D8" s="80">
        <v>18.04</v>
      </c>
      <c r="E8" s="80">
        <v>10.93</v>
      </c>
      <c r="F8" s="80">
        <v>34.77</v>
      </c>
      <c r="G8" s="273">
        <v>309.75</v>
      </c>
      <c r="H8" s="83">
        <v>102.2</v>
      </c>
      <c r="I8" s="83">
        <v>32.416666666666664</v>
      </c>
      <c r="J8" s="83">
        <v>0.8916666666666667</v>
      </c>
      <c r="K8" s="274">
        <v>0.175</v>
      </c>
      <c r="L8" s="84" t="s">
        <v>1613</v>
      </c>
      <c r="M8" s="93" t="s">
        <v>1618</v>
      </c>
    </row>
    <row r="9" spans="1:13" ht="15.75" customHeight="1">
      <c r="A9" s="271"/>
      <c r="B9" s="78" t="s">
        <v>1619</v>
      </c>
      <c r="C9" s="82">
        <v>195</v>
      </c>
      <c r="D9" s="80">
        <v>22.35</v>
      </c>
      <c r="E9" s="80">
        <v>9.28</v>
      </c>
      <c r="F9" s="80">
        <v>42.23</v>
      </c>
      <c r="G9" s="81">
        <v>344.75</v>
      </c>
      <c r="H9" s="80">
        <v>139.5</v>
      </c>
      <c r="I9" s="80">
        <v>41.15</v>
      </c>
      <c r="J9" s="80">
        <v>1.07</v>
      </c>
      <c r="K9" s="83">
        <v>0.21</v>
      </c>
      <c r="L9" s="84" t="s">
        <v>1613</v>
      </c>
      <c r="M9" s="93" t="s">
        <v>1620</v>
      </c>
    </row>
    <row r="10" spans="1:13" ht="15.75" customHeight="1">
      <c r="A10" s="271"/>
      <c r="B10" s="78" t="s">
        <v>1619</v>
      </c>
      <c r="C10" s="82">
        <v>165</v>
      </c>
      <c r="D10" s="80">
        <v>18.75</v>
      </c>
      <c r="E10" s="80">
        <v>7.78</v>
      </c>
      <c r="F10" s="80">
        <v>35.23</v>
      </c>
      <c r="G10" s="81">
        <v>289.75</v>
      </c>
      <c r="H10" s="80">
        <v>119.3</v>
      </c>
      <c r="I10" s="80">
        <v>34.65</v>
      </c>
      <c r="J10" s="80">
        <v>0.8916666666666667</v>
      </c>
      <c r="K10" s="83">
        <v>0.175</v>
      </c>
      <c r="L10" s="84" t="s">
        <v>1613</v>
      </c>
      <c r="M10" s="93" t="s">
        <v>1620</v>
      </c>
    </row>
    <row r="11" spans="1:13" ht="15.75" customHeight="1">
      <c r="A11" s="271"/>
      <c r="B11" s="78" t="s">
        <v>1621</v>
      </c>
      <c r="C11" s="195">
        <v>55</v>
      </c>
      <c r="D11" s="58">
        <v>2.61</v>
      </c>
      <c r="E11" s="58">
        <v>4.82</v>
      </c>
      <c r="F11" s="59">
        <v>14.94</v>
      </c>
      <c r="G11" s="60">
        <v>114</v>
      </c>
      <c r="H11" s="61">
        <v>11.9</v>
      </c>
      <c r="I11" s="58">
        <v>9.4</v>
      </c>
      <c r="J11" s="58">
        <v>0.54</v>
      </c>
      <c r="K11" s="58">
        <v>0</v>
      </c>
      <c r="L11" s="84" t="s">
        <v>144</v>
      </c>
      <c r="M11" s="93" t="s">
        <v>1622</v>
      </c>
    </row>
    <row r="12" spans="1:13" ht="15.75" customHeight="1">
      <c r="A12" s="271"/>
      <c r="B12" s="78" t="s">
        <v>1621</v>
      </c>
      <c r="C12" s="88">
        <v>105</v>
      </c>
      <c r="D12" s="58">
        <v>5.18</v>
      </c>
      <c r="E12" s="58">
        <v>6.2</v>
      </c>
      <c r="F12" s="59">
        <v>29.82</v>
      </c>
      <c r="G12" s="60">
        <v>196</v>
      </c>
      <c r="H12" s="61">
        <v>22.5</v>
      </c>
      <c r="I12" s="58">
        <v>18.7</v>
      </c>
      <c r="J12" s="58">
        <v>1.08</v>
      </c>
      <c r="K12" s="58">
        <v>0</v>
      </c>
      <c r="L12" s="84" t="s">
        <v>144</v>
      </c>
      <c r="M12" s="93" t="s">
        <v>1622</v>
      </c>
    </row>
    <row r="13" spans="1:13" ht="15.75" customHeight="1">
      <c r="A13" s="271"/>
      <c r="B13" s="78" t="s">
        <v>1623</v>
      </c>
      <c r="C13" s="41">
        <v>55</v>
      </c>
      <c r="D13" s="58">
        <v>2.59</v>
      </c>
      <c r="E13" s="58">
        <v>1.38</v>
      </c>
      <c r="F13" s="59">
        <v>18.35</v>
      </c>
      <c r="G13" s="60">
        <v>96</v>
      </c>
      <c r="H13" s="61">
        <v>11.3</v>
      </c>
      <c r="I13" s="58">
        <v>9.8</v>
      </c>
      <c r="J13" s="58">
        <v>0.55</v>
      </c>
      <c r="K13" s="58">
        <v>0.06</v>
      </c>
      <c r="L13" s="84" t="s">
        <v>144</v>
      </c>
      <c r="M13" s="93" t="s">
        <v>709</v>
      </c>
    </row>
    <row r="14" spans="1:13" ht="15.75" customHeight="1">
      <c r="A14" s="271"/>
      <c r="B14" s="78" t="s">
        <v>1623</v>
      </c>
      <c r="C14" s="88">
        <v>115</v>
      </c>
      <c r="D14" s="58">
        <v>5.19</v>
      </c>
      <c r="E14" s="58">
        <v>2.76</v>
      </c>
      <c r="F14" s="59">
        <v>36.71</v>
      </c>
      <c r="G14" s="60">
        <v>192</v>
      </c>
      <c r="H14" s="61">
        <v>22.5</v>
      </c>
      <c r="I14" s="58">
        <v>19.6</v>
      </c>
      <c r="J14" s="58">
        <v>1.11</v>
      </c>
      <c r="K14" s="58">
        <v>0.12</v>
      </c>
      <c r="L14" s="84" t="s">
        <v>144</v>
      </c>
      <c r="M14" s="93" t="s">
        <v>709</v>
      </c>
    </row>
    <row r="15" spans="1:13" ht="15.75" customHeight="1">
      <c r="A15" s="271"/>
      <c r="B15" s="78" t="s">
        <v>1624</v>
      </c>
      <c r="C15" s="88">
        <v>55</v>
      </c>
      <c r="D15" s="58">
        <v>2.59</v>
      </c>
      <c r="E15" s="58">
        <v>1.38</v>
      </c>
      <c r="F15" s="59">
        <v>18.03</v>
      </c>
      <c r="G15" s="60">
        <v>95</v>
      </c>
      <c r="H15" s="61">
        <v>11.4</v>
      </c>
      <c r="I15" s="58">
        <v>9.7</v>
      </c>
      <c r="J15" s="58">
        <v>0.6</v>
      </c>
      <c r="K15" s="58">
        <v>0.01</v>
      </c>
      <c r="L15" s="84" t="s">
        <v>144</v>
      </c>
      <c r="M15" s="93" t="s">
        <v>1625</v>
      </c>
    </row>
    <row r="16" spans="1:13" ht="15.75" customHeight="1">
      <c r="A16" s="271"/>
      <c r="B16" s="78" t="s">
        <v>1624</v>
      </c>
      <c r="C16" s="88">
        <v>115</v>
      </c>
      <c r="D16" s="58">
        <v>5.18</v>
      </c>
      <c r="E16" s="58">
        <v>2.76</v>
      </c>
      <c r="F16" s="59">
        <v>36.07</v>
      </c>
      <c r="G16" s="60">
        <v>190</v>
      </c>
      <c r="H16" s="61">
        <v>22.7</v>
      </c>
      <c r="I16" s="58">
        <v>19.4</v>
      </c>
      <c r="J16" s="58">
        <v>1.2</v>
      </c>
      <c r="K16" s="58">
        <v>0.03</v>
      </c>
      <c r="L16" s="84" t="s">
        <v>144</v>
      </c>
      <c r="M16" s="93" t="s">
        <v>1625</v>
      </c>
    </row>
    <row r="17" spans="1:13" ht="15.75" customHeight="1">
      <c r="A17" s="271"/>
      <c r="B17" s="78" t="s">
        <v>143</v>
      </c>
      <c r="C17" s="88">
        <v>55</v>
      </c>
      <c r="D17" s="58">
        <v>2.59</v>
      </c>
      <c r="E17" s="58">
        <v>1.39</v>
      </c>
      <c r="F17" s="59">
        <v>18.19</v>
      </c>
      <c r="G17" s="60">
        <v>96</v>
      </c>
      <c r="H17" s="61">
        <v>11.2</v>
      </c>
      <c r="I17" s="58">
        <v>9.6</v>
      </c>
      <c r="J17" s="58">
        <v>0.6</v>
      </c>
      <c r="K17" s="58">
        <v>0.04</v>
      </c>
      <c r="L17" s="84" t="s">
        <v>144</v>
      </c>
      <c r="M17" s="93" t="s">
        <v>1626</v>
      </c>
    </row>
    <row r="18" spans="1:13" ht="15.75" customHeight="1">
      <c r="A18" s="271"/>
      <c r="B18" s="78" t="s">
        <v>143</v>
      </c>
      <c r="C18" s="88">
        <v>115</v>
      </c>
      <c r="D18" s="58">
        <v>5.2</v>
      </c>
      <c r="E18" s="58">
        <v>2.8</v>
      </c>
      <c r="F18" s="59">
        <v>39.68</v>
      </c>
      <c r="G18" s="60">
        <v>205</v>
      </c>
      <c r="H18" s="61">
        <v>23</v>
      </c>
      <c r="I18" s="58">
        <v>19.4</v>
      </c>
      <c r="J18" s="58">
        <v>1.26</v>
      </c>
      <c r="K18" s="58">
        <v>0.11</v>
      </c>
      <c r="L18" s="84" t="s">
        <v>144</v>
      </c>
      <c r="M18" s="93" t="s">
        <v>1626</v>
      </c>
    </row>
    <row r="19" spans="1:13" ht="15.75" customHeight="1">
      <c r="A19" s="163" t="s">
        <v>1627</v>
      </c>
      <c r="B19" s="78" t="s">
        <v>1628</v>
      </c>
      <c r="C19" s="88">
        <v>55</v>
      </c>
      <c r="D19" s="58">
        <v>2.57</v>
      </c>
      <c r="E19" s="58">
        <v>1.38</v>
      </c>
      <c r="F19" s="58">
        <v>19.72</v>
      </c>
      <c r="G19" s="86">
        <v>102</v>
      </c>
      <c r="H19" s="58">
        <v>10.8</v>
      </c>
      <c r="I19" s="58">
        <v>9.4</v>
      </c>
      <c r="J19" s="58">
        <v>0.55</v>
      </c>
      <c r="K19" s="58">
        <v>0</v>
      </c>
      <c r="L19" s="84" t="s">
        <v>144</v>
      </c>
      <c r="M19" s="93" t="s">
        <v>1618</v>
      </c>
    </row>
    <row r="20" spans="1:13" ht="15.75" customHeight="1">
      <c r="A20" s="163"/>
      <c r="B20" s="78" t="s">
        <v>1628</v>
      </c>
      <c r="C20" s="88">
        <v>110</v>
      </c>
      <c r="D20" s="58">
        <v>5.14</v>
      </c>
      <c r="E20" s="58">
        <v>2.76</v>
      </c>
      <c r="F20" s="58">
        <v>39.44</v>
      </c>
      <c r="G20" s="86">
        <v>203</v>
      </c>
      <c r="H20" s="58">
        <v>21.7</v>
      </c>
      <c r="I20" s="58">
        <v>18.7</v>
      </c>
      <c r="J20" s="58">
        <v>1.1</v>
      </c>
      <c r="K20" s="58">
        <v>0</v>
      </c>
      <c r="L20" s="84" t="s">
        <v>144</v>
      </c>
      <c r="M20" s="93" t="s">
        <v>1618</v>
      </c>
    </row>
    <row r="21" spans="1:13" ht="15.75" customHeight="1">
      <c r="A21" s="271"/>
      <c r="B21" s="78" t="s">
        <v>1629</v>
      </c>
      <c r="C21" s="88">
        <v>60</v>
      </c>
      <c r="D21" s="58">
        <v>3.26</v>
      </c>
      <c r="E21" s="58">
        <v>1.85</v>
      </c>
      <c r="F21" s="58">
        <v>20.23</v>
      </c>
      <c r="G21" s="86">
        <v>111</v>
      </c>
      <c r="H21" s="58">
        <v>41.7</v>
      </c>
      <c r="I21" s="58">
        <v>12.7</v>
      </c>
      <c r="J21" s="58">
        <v>0.55</v>
      </c>
      <c r="K21" s="58">
        <v>0.05</v>
      </c>
      <c r="L21" s="84" t="s">
        <v>144</v>
      </c>
      <c r="M21" s="93" t="s">
        <v>1620</v>
      </c>
    </row>
    <row r="22" spans="1:13" ht="15.75" customHeight="1">
      <c r="A22" s="271"/>
      <c r="B22" s="78" t="s">
        <v>1629</v>
      </c>
      <c r="C22" s="88">
        <v>120</v>
      </c>
      <c r="D22" s="58">
        <v>6.52</v>
      </c>
      <c r="E22" s="58">
        <v>3.71</v>
      </c>
      <c r="F22" s="58">
        <v>40.47</v>
      </c>
      <c r="G22" s="86">
        <v>221</v>
      </c>
      <c r="H22" s="58">
        <v>83.5</v>
      </c>
      <c r="I22" s="58">
        <v>25.4</v>
      </c>
      <c r="J22" s="58">
        <v>1.11</v>
      </c>
      <c r="K22" s="58">
        <v>0.1</v>
      </c>
      <c r="L22" s="84" t="s">
        <v>144</v>
      </c>
      <c r="M22" s="93" t="s">
        <v>1620</v>
      </c>
    </row>
    <row r="23" spans="1:13" ht="15.75" customHeight="1">
      <c r="A23" s="271"/>
      <c r="B23" s="78" t="s">
        <v>1630</v>
      </c>
      <c r="C23" s="82">
        <v>65</v>
      </c>
      <c r="D23" s="83">
        <v>4.58</v>
      </c>
      <c r="E23" s="83">
        <v>7.3</v>
      </c>
      <c r="F23" s="66">
        <v>24.75</v>
      </c>
      <c r="G23" s="49">
        <v>183</v>
      </c>
      <c r="H23" s="48">
        <v>51.6</v>
      </c>
      <c r="I23" s="48">
        <v>19.4</v>
      </c>
      <c r="J23" s="48">
        <v>0.79</v>
      </c>
      <c r="K23" s="83">
        <v>0.22</v>
      </c>
      <c r="L23" s="84" t="s">
        <v>1631</v>
      </c>
      <c r="M23" s="93" t="s">
        <v>1622</v>
      </c>
    </row>
    <row r="24" spans="1:13" ht="15.75" customHeight="1">
      <c r="A24" s="271"/>
      <c r="B24" s="78" t="s">
        <v>1630</v>
      </c>
      <c r="C24" s="82">
        <v>125</v>
      </c>
      <c r="D24" s="80">
        <v>9.05</v>
      </c>
      <c r="E24" s="80">
        <v>11.37</v>
      </c>
      <c r="F24" s="80">
        <v>49.1</v>
      </c>
      <c r="G24" s="81">
        <v>335</v>
      </c>
      <c r="H24" s="80">
        <v>101.3</v>
      </c>
      <c r="I24" s="80">
        <v>38.4</v>
      </c>
      <c r="J24" s="80">
        <v>1.57</v>
      </c>
      <c r="K24" s="83">
        <v>0.44</v>
      </c>
      <c r="L24" s="84" t="s">
        <v>1631</v>
      </c>
      <c r="M24" s="93" t="s">
        <v>1622</v>
      </c>
    </row>
    <row r="25" spans="1:13" ht="15.75" customHeight="1">
      <c r="A25" s="271"/>
      <c r="B25" s="78" t="s">
        <v>1632</v>
      </c>
      <c r="C25" s="82">
        <v>65</v>
      </c>
      <c r="D25" s="80">
        <v>4.56</v>
      </c>
      <c r="E25" s="80">
        <v>4.06</v>
      </c>
      <c r="F25" s="80">
        <v>28.06</v>
      </c>
      <c r="G25" s="81">
        <v>167</v>
      </c>
      <c r="H25" s="80">
        <v>51</v>
      </c>
      <c r="I25" s="80">
        <v>19.8</v>
      </c>
      <c r="J25" s="80">
        <v>0.8</v>
      </c>
      <c r="K25" s="83">
        <v>0.28</v>
      </c>
      <c r="L25" s="84" t="s">
        <v>1631</v>
      </c>
      <c r="M25" s="93" t="s">
        <v>709</v>
      </c>
    </row>
    <row r="26" spans="1:13" ht="15.75" customHeight="1">
      <c r="A26" s="271"/>
      <c r="B26" s="78" t="s">
        <v>1632</v>
      </c>
      <c r="C26" s="82">
        <v>130</v>
      </c>
      <c r="D26" s="80">
        <v>9.06</v>
      </c>
      <c r="E26" s="80">
        <v>8.11</v>
      </c>
      <c r="F26" s="80">
        <v>55.77</v>
      </c>
      <c r="G26" s="81">
        <v>332</v>
      </c>
      <c r="H26" s="80">
        <v>101.3</v>
      </c>
      <c r="I26" s="80">
        <v>39.3</v>
      </c>
      <c r="J26" s="80">
        <v>1.6</v>
      </c>
      <c r="K26" s="83">
        <v>0.56</v>
      </c>
      <c r="L26" s="84" t="s">
        <v>1631</v>
      </c>
      <c r="M26" s="93" t="s">
        <v>709</v>
      </c>
    </row>
    <row r="27" spans="1:13" ht="15.75" customHeight="1">
      <c r="A27" s="163" t="s">
        <v>1633</v>
      </c>
      <c r="B27" s="78" t="s">
        <v>1634</v>
      </c>
      <c r="C27" s="82">
        <v>65</v>
      </c>
      <c r="D27" s="80">
        <v>4.56</v>
      </c>
      <c r="E27" s="80">
        <v>4.06</v>
      </c>
      <c r="F27" s="80">
        <v>27.75</v>
      </c>
      <c r="G27" s="81">
        <v>166</v>
      </c>
      <c r="H27" s="80">
        <v>51.1</v>
      </c>
      <c r="I27" s="80">
        <v>19.7</v>
      </c>
      <c r="J27" s="80">
        <v>0.85</v>
      </c>
      <c r="K27" s="83">
        <v>0.24</v>
      </c>
      <c r="L27" s="84" t="s">
        <v>1631</v>
      </c>
      <c r="M27" s="93" t="s">
        <v>1618</v>
      </c>
    </row>
    <row r="28" spans="1:13" ht="15.75" customHeight="1">
      <c r="A28" s="163"/>
      <c r="B28" s="78" t="s">
        <v>1634</v>
      </c>
      <c r="C28" s="82">
        <v>130</v>
      </c>
      <c r="D28" s="80">
        <v>9.05</v>
      </c>
      <c r="E28" s="80">
        <v>8.11</v>
      </c>
      <c r="F28" s="80">
        <v>55.15</v>
      </c>
      <c r="G28" s="81">
        <v>330</v>
      </c>
      <c r="H28" s="80">
        <v>101.4</v>
      </c>
      <c r="I28" s="80">
        <v>39.1</v>
      </c>
      <c r="J28" s="80">
        <v>1.68</v>
      </c>
      <c r="K28" s="83">
        <v>0.47</v>
      </c>
      <c r="L28" s="84" t="s">
        <v>1631</v>
      </c>
      <c r="M28" s="93" t="s">
        <v>1618</v>
      </c>
    </row>
    <row r="29" spans="1:13" ht="15.75" customHeight="1">
      <c r="A29" s="271"/>
      <c r="B29" s="78" t="s">
        <v>1635</v>
      </c>
      <c r="C29" s="82">
        <v>65</v>
      </c>
      <c r="D29" s="80">
        <v>4.56</v>
      </c>
      <c r="E29" s="80">
        <v>4.08</v>
      </c>
      <c r="F29" s="80">
        <v>27.9</v>
      </c>
      <c r="G29" s="81">
        <v>167</v>
      </c>
      <c r="H29" s="80">
        <v>50.9</v>
      </c>
      <c r="I29" s="80">
        <v>19.6</v>
      </c>
      <c r="J29" s="80">
        <v>0.85</v>
      </c>
      <c r="K29" s="83">
        <v>0.26</v>
      </c>
      <c r="L29" s="84" t="s">
        <v>1631</v>
      </c>
      <c r="M29" s="93" t="s">
        <v>1620</v>
      </c>
    </row>
    <row r="30" spans="1:13" ht="15.75" customHeight="1">
      <c r="A30" s="271"/>
      <c r="B30" s="78" t="s">
        <v>1635</v>
      </c>
      <c r="C30" s="82">
        <v>130</v>
      </c>
      <c r="D30" s="80">
        <v>9.05</v>
      </c>
      <c r="E30" s="80">
        <v>8.14</v>
      </c>
      <c r="F30" s="80">
        <v>55.45</v>
      </c>
      <c r="G30" s="81">
        <v>331</v>
      </c>
      <c r="H30" s="80">
        <v>101.2</v>
      </c>
      <c r="I30" s="80">
        <v>38.9</v>
      </c>
      <c r="J30" s="80">
        <v>1.68</v>
      </c>
      <c r="K30" s="83">
        <v>0.51</v>
      </c>
      <c r="L30" s="84" t="s">
        <v>1631</v>
      </c>
      <c r="M30" s="93" t="s">
        <v>1620</v>
      </c>
    </row>
    <row r="31" spans="1:13" ht="15.75" customHeight="1">
      <c r="A31" s="271"/>
      <c r="B31" s="78" t="s">
        <v>1636</v>
      </c>
      <c r="C31" s="82">
        <v>65</v>
      </c>
      <c r="D31" s="83">
        <v>4.32</v>
      </c>
      <c r="E31" s="83">
        <v>7.24</v>
      </c>
      <c r="F31" s="66">
        <v>25.93</v>
      </c>
      <c r="G31" s="49">
        <v>186</v>
      </c>
      <c r="H31" s="48">
        <v>51.5</v>
      </c>
      <c r="I31" s="48">
        <v>19.9</v>
      </c>
      <c r="J31" s="48">
        <v>0.88</v>
      </c>
      <c r="K31" s="83">
        <v>0.21</v>
      </c>
      <c r="L31" s="84" t="s">
        <v>1637</v>
      </c>
      <c r="M31" s="93" t="s">
        <v>1622</v>
      </c>
    </row>
    <row r="32" spans="1:13" ht="15.75" customHeight="1">
      <c r="A32" s="271"/>
      <c r="B32" s="78" t="s">
        <v>1636</v>
      </c>
      <c r="C32" s="82">
        <v>125</v>
      </c>
      <c r="D32" s="80">
        <v>8.63</v>
      </c>
      <c r="E32" s="80">
        <v>11.23</v>
      </c>
      <c r="F32" s="80">
        <v>51.81</v>
      </c>
      <c r="G32" s="81">
        <v>343</v>
      </c>
      <c r="H32" s="80">
        <v>101.8</v>
      </c>
      <c r="I32" s="80">
        <v>39.7</v>
      </c>
      <c r="J32" s="80">
        <v>1.74</v>
      </c>
      <c r="K32" s="83">
        <v>0.41</v>
      </c>
      <c r="L32" s="84" t="s">
        <v>1637</v>
      </c>
      <c r="M32" s="93" t="s">
        <v>1622</v>
      </c>
    </row>
    <row r="33" spans="1:13" ht="15.75" customHeight="1">
      <c r="A33" s="271"/>
      <c r="B33" s="78" t="s">
        <v>1638</v>
      </c>
      <c r="C33" s="82">
        <v>65</v>
      </c>
      <c r="D33" s="80">
        <v>4.32</v>
      </c>
      <c r="E33" s="80">
        <v>3.98</v>
      </c>
      <c r="F33" s="80">
        <v>29.24</v>
      </c>
      <c r="G33" s="81">
        <v>170</v>
      </c>
      <c r="H33" s="80">
        <v>50.9</v>
      </c>
      <c r="I33" s="80">
        <v>20.3</v>
      </c>
      <c r="J33" s="80">
        <v>0.89</v>
      </c>
      <c r="K33" s="83">
        <v>0.27</v>
      </c>
      <c r="L33" s="84" t="s">
        <v>1637</v>
      </c>
      <c r="M33" s="93" t="s">
        <v>709</v>
      </c>
    </row>
    <row r="34" spans="1:13" ht="15.75" customHeight="1">
      <c r="A34" s="271"/>
      <c r="B34" s="78" t="s">
        <v>1638</v>
      </c>
      <c r="C34" s="82">
        <v>130</v>
      </c>
      <c r="D34" s="80">
        <v>8.64</v>
      </c>
      <c r="E34" s="80">
        <v>7.96</v>
      </c>
      <c r="F34" s="80">
        <v>58.48</v>
      </c>
      <c r="G34" s="81">
        <v>340</v>
      </c>
      <c r="H34" s="80">
        <v>101.8</v>
      </c>
      <c r="I34" s="80">
        <v>40.6</v>
      </c>
      <c r="J34" s="80">
        <v>1.77</v>
      </c>
      <c r="K34" s="83">
        <v>0.53</v>
      </c>
      <c r="L34" s="84" t="s">
        <v>1637</v>
      </c>
      <c r="M34" s="93" t="s">
        <v>709</v>
      </c>
    </row>
    <row r="35" spans="1:13" ht="15.75" customHeight="1">
      <c r="A35" s="163" t="s">
        <v>1639</v>
      </c>
      <c r="B35" s="78" t="s">
        <v>1640</v>
      </c>
      <c r="C35" s="82">
        <v>65</v>
      </c>
      <c r="D35" s="80">
        <v>4.31</v>
      </c>
      <c r="E35" s="80">
        <v>3.98</v>
      </c>
      <c r="F35" s="80">
        <v>28.93</v>
      </c>
      <c r="G35" s="81">
        <v>169</v>
      </c>
      <c r="H35" s="80">
        <v>51</v>
      </c>
      <c r="I35" s="80">
        <v>20.2</v>
      </c>
      <c r="J35" s="80">
        <v>0.93</v>
      </c>
      <c r="K35" s="83">
        <v>0.22</v>
      </c>
      <c r="L35" s="84" t="s">
        <v>1637</v>
      </c>
      <c r="M35" s="93" t="s">
        <v>1618</v>
      </c>
    </row>
    <row r="36" spans="1:13" ht="15.75" customHeight="1">
      <c r="A36" s="163"/>
      <c r="B36" s="78" t="s">
        <v>1640</v>
      </c>
      <c r="C36" s="82">
        <v>130</v>
      </c>
      <c r="D36" s="80">
        <v>8.63</v>
      </c>
      <c r="E36" s="80">
        <v>7.96</v>
      </c>
      <c r="F36" s="80">
        <v>57.86</v>
      </c>
      <c r="G36" s="81">
        <v>338</v>
      </c>
      <c r="H36" s="80">
        <v>102</v>
      </c>
      <c r="I36" s="80">
        <v>40.4</v>
      </c>
      <c r="J36" s="80">
        <v>1.86</v>
      </c>
      <c r="K36" s="83">
        <v>0.44</v>
      </c>
      <c r="L36" s="84" t="s">
        <v>1637</v>
      </c>
      <c r="M36" s="93" t="s">
        <v>1618</v>
      </c>
    </row>
    <row r="37" spans="1:13" ht="15.75" customHeight="1">
      <c r="A37" s="271"/>
      <c r="B37" s="78" t="s">
        <v>1641</v>
      </c>
      <c r="C37" s="82">
        <v>65</v>
      </c>
      <c r="D37" s="80">
        <v>4.31</v>
      </c>
      <c r="E37" s="80">
        <v>3.99</v>
      </c>
      <c r="F37" s="80">
        <v>29.08</v>
      </c>
      <c r="G37" s="81">
        <v>170</v>
      </c>
      <c r="H37" s="80">
        <v>50.9</v>
      </c>
      <c r="I37" s="80">
        <v>20.1</v>
      </c>
      <c r="J37" s="80">
        <v>0.93</v>
      </c>
      <c r="K37" s="83">
        <v>0.24</v>
      </c>
      <c r="L37" s="84" t="s">
        <v>1637</v>
      </c>
      <c r="M37" s="93" t="s">
        <v>1620</v>
      </c>
    </row>
    <row r="38" spans="1:13" ht="15.75" customHeight="1">
      <c r="A38" s="271"/>
      <c r="B38" s="78" t="s">
        <v>1641</v>
      </c>
      <c r="C38" s="82">
        <v>130</v>
      </c>
      <c r="D38" s="80">
        <v>8.6</v>
      </c>
      <c r="E38" s="80">
        <v>8</v>
      </c>
      <c r="F38" s="80">
        <v>58.16</v>
      </c>
      <c r="G38" s="81">
        <v>339</v>
      </c>
      <c r="H38" s="80">
        <v>101.7</v>
      </c>
      <c r="I38" s="80">
        <v>40.2</v>
      </c>
      <c r="J38" s="80">
        <v>1.86</v>
      </c>
      <c r="K38" s="83">
        <v>0.48</v>
      </c>
      <c r="L38" s="84" t="s">
        <v>1637</v>
      </c>
      <c r="M38" s="93" t="s">
        <v>1620</v>
      </c>
    </row>
    <row r="39" spans="1:13" ht="15.75" customHeight="1">
      <c r="A39" s="271"/>
      <c r="B39" s="78" t="s">
        <v>1642</v>
      </c>
      <c r="C39" s="82">
        <v>65</v>
      </c>
      <c r="D39" s="83">
        <v>4.21</v>
      </c>
      <c r="E39" s="83">
        <v>7.23</v>
      </c>
      <c r="F39" s="66">
        <v>23.13</v>
      </c>
      <c r="G39" s="49">
        <v>174</v>
      </c>
      <c r="H39" s="48">
        <v>48.1</v>
      </c>
      <c r="I39" s="48">
        <v>18.2</v>
      </c>
      <c r="J39" s="48">
        <v>0.83</v>
      </c>
      <c r="K39" s="83">
        <v>0.45</v>
      </c>
      <c r="L39" s="84" t="s">
        <v>1643</v>
      </c>
      <c r="M39" s="93" t="s">
        <v>1622</v>
      </c>
    </row>
    <row r="40" spans="1:13" ht="15.75" customHeight="1">
      <c r="A40" s="271"/>
      <c r="B40" s="78" t="s">
        <v>1644</v>
      </c>
      <c r="C40" s="82">
        <v>125</v>
      </c>
      <c r="D40" s="80">
        <v>8.45</v>
      </c>
      <c r="E40" s="80">
        <v>11.22</v>
      </c>
      <c r="F40" s="80">
        <v>46.54</v>
      </c>
      <c r="G40" s="81">
        <v>321</v>
      </c>
      <c r="H40" s="80">
        <v>95.7</v>
      </c>
      <c r="I40" s="80">
        <v>36.6</v>
      </c>
      <c r="J40" s="80">
        <v>1.67</v>
      </c>
      <c r="K40" s="83">
        <v>0.91</v>
      </c>
      <c r="L40" s="84" t="s">
        <v>1643</v>
      </c>
      <c r="M40" s="93" t="s">
        <v>1622</v>
      </c>
    </row>
    <row r="41" spans="1:13" ht="15.75" customHeight="1">
      <c r="A41" s="271"/>
      <c r="B41" s="78" t="s">
        <v>1645</v>
      </c>
      <c r="C41" s="82">
        <v>65</v>
      </c>
      <c r="D41" s="80">
        <v>4.23</v>
      </c>
      <c r="E41" s="80">
        <v>3.98</v>
      </c>
      <c r="F41" s="80">
        <v>26.61</v>
      </c>
      <c r="G41" s="81">
        <v>159</v>
      </c>
      <c r="H41" s="80">
        <v>47.8</v>
      </c>
      <c r="I41" s="80">
        <v>18.7</v>
      </c>
      <c r="J41" s="80">
        <v>0.85</v>
      </c>
      <c r="K41" s="83">
        <v>0.52</v>
      </c>
      <c r="L41" s="84" t="s">
        <v>1643</v>
      </c>
      <c r="M41" s="93" t="s">
        <v>709</v>
      </c>
    </row>
    <row r="42" spans="1:13" ht="15.75" customHeight="1">
      <c r="A42" s="271"/>
      <c r="B42" s="78" t="s">
        <v>1645</v>
      </c>
      <c r="C42" s="82">
        <v>130</v>
      </c>
      <c r="D42" s="80">
        <v>8.46</v>
      </c>
      <c r="E42" s="80">
        <v>7.95</v>
      </c>
      <c r="F42" s="80">
        <v>53.21</v>
      </c>
      <c r="G42" s="81">
        <v>318</v>
      </c>
      <c r="H42" s="80">
        <v>95.7</v>
      </c>
      <c r="I42" s="80">
        <v>37.4</v>
      </c>
      <c r="J42" s="80">
        <v>1.7</v>
      </c>
      <c r="K42" s="83">
        <v>1.03</v>
      </c>
      <c r="L42" s="84" t="s">
        <v>1643</v>
      </c>
      <c r="M42" s="93" t="s">
        <v>709</v>
      </c>
    </row>
    <row r="43" spans="1:13" ht="15.75" customHeight="1">
      <c r="A43" s="163" t="s">
        <v>1646</v>
      </c>
      <c r="B43" s="78" t="s">
        <v>1647</v>
      </c>
      <c r="C43" s="82">
        <v>65</v>
      </c>
      <c r="D43" s="80">
        <v>4.22</v>
      </c>
      <c r="E43" s="80">
        <v>3.98</v>
      </c>
      <c r="F43" s="80">
        <v>26.3</v>
      </c>
      <c r="G43" s="81">
        <v>158</v>
      </c>
      <c r="H43" s="80">
        <v>47.9</v>
      </c>
      <c r="I43" s="80">
        <v>18.6</v>
      </c>
      <c r="J43" s="80">
        <v>0.89</v>
      </c>
      <c r="K43" s="83">
        <v>0.47</v>
      </c>
      <c r="L43" s="84" t="s">
        <v>1643</v>
      </c>
      <c r="M43" s="93"/>
    </row>
    <row r="44" spans="1:13" ht="15.75" customHeight="1">
      <c r="A44" s="163"/>
      <c r="B44" s="78" t="s">
        <v>1647</v>
      </c>
      <c r="C44" s="82">
        <v>130</v>
      </c>
      <c r="D44" s="80">
        <v>8.45</v>
      </c>
      <c r="E44" s="80">
        <v>7.95</v>
      </c>
      <c r="F44" s="80">
        <v>52.59</v>
      </c>
      <c r="G44" s="81">
        <v>316</v>
      </c>
      <c r="H44" s="80">
        <v>95.9</v>
      </c>
      <c r="I44" s="80">
        <v>37.3</v>
      </c>
      <c r="J44" s="80">
        <v>1.78</v>
      </c>
      <c r="K44" s="83">
        <v>0.94</v>
      </c>
      <c r="L44" s="84" t="s">
        <v>1643</v>
      </c>
      <c r="M44" s="93"/>
    </row>
    <row r="45" spans="1:13" ht="15.75" customHeight="1">
      <c r="A45" s="163" t="s">
        <v>1648</v>
      </c>
      <c r="B45" s="78" t="s">
        <v>1649</v>
      </c>
      <c r="C45" s="82">
        <v>65</v>
      </c>
      <c r="D45" s="80">
        <v>4.22</v>
      </c>
      <c r="E45" s="80">
        <v>3.99</v>
      </c>
      <c r="F45" s="80">
        <v>26.45</v>
      </c>
      <c r="G45" s="81">
        <v>159</v>
      </c>
      <c r="H45" s="80">
        <v>47.8</v>
      </c>
      <c r="I45" s="80">
        <v>18.5</v>
      </c>
      <c r="J45" s="80">
        <v>0.89</v>
      </c>
      <c r="K45" s="83">
        <v>0.49</v>
      </c>
      <c r="L45" s="84" t="s">
        <v>1643</v>
      </c>
      <c r="M45" s="93"/>
    </row>
    <row r="46" spans="1:13" ht="15.75" customHeight="1">
      <c r="A46" s="163"/>
      <c r="B46" s="78" t="s">
        <v>1649</v>
      </c>
      <c r="C46" s="82">
        <v>130</v>
      </c>
      <c r="D46" s="80">
        <v>8.45</v>
      </c>
      <c r="E46" s="80">
        <v>7.98</v>
      </c>
      <c r="F46" s="80">
        <v>52.89</v>
      </c>
      <c r="G46" s="81">
        <v>317</v>
      </c>
      <c r="H46" s="80">
        <v>95.6</v>
      </c>
      <c r="I46" s="80">
        <v>37.1</v>
      </c>
      <c r="J46" s="80">
        <v>1.78</v>
      </c>
      <c r="K46" s="83">
        <v>0.98</v>
      </c>
      <c r="L46" s="84" t="s">
        <v>1643</v>
      </c>
      <c r="M46" s="93"/>
    </row>
    <row r="47" spans="1:13" ht="15.75" customHeight="1">
      <c r="A47" s="163" t="s">
        <v>1650</v>
      </c>
      <c r="B47" s="78" t="s">
        <v>1651</v>
      </c>
      <c r="C47" s="82">
        <v>60</v>
      </c>
      <c r="D47" s="80">
        <v>3.75</v>
      </c>
      <c r="E47" s="80">
        <v>4.56</v>
      </c>
      <c r="F47" s="80">
        <v>21.9</v>
      </c>
      <c r="G47" s="81">
        <v>144</v>
      </c>
      <c r="H47" s="80">
        <v>16.4</v>
      </c>
      <c r="I47" s="80">
        <v>20.4</v>
      </c>
      <c r="J47" s="80">
        <v>0.76</v>
      </c>
      <c r="K47" s="83">
        <v>0.14</v>
      </c>
      <c r="L47" s="84" t="s">
        <v>1652</v>
      </c>
      <c r="M47" s="93"/>
    </row>
    <row r="48" spans="1:13" ht="15.75" customHeight="1">
      <c r="A48" s="163"/>
      <c r="B48" s="78" t="s">
        <v>1651</v>
      </c>
      <c r="C48" s="82">
        <v>35</v>
      </c>
      <c r="D48" s="80">
        <v>2.1875</v>
      </c>
      <c r="E48" s="80">
        <v>2.66</v>
      </c>
      <c r="F48" s="80">
        <v>12.775</v>
      </c>
      <c r="G48" s="81">
        <v>84</v>
      </c>
      <c r="H48" s="80">
        <v>9.566666666666666</v>
      </c>
      <c r="I48" s="80">
        <v>11.899999999999999</v>
      </c>
      <c r="J48" s="80">
        <v>0.4433333333333333</v>
      </c>
      <c r="K48" s="83">
        <v>0.08166666666666668</v>
      </c>
      <c r="L48" s="84" t="s">
        <v>1652</v>
      </c>
      <c r="M48" s="93"/>
    </row>
    <row r="49" spans="1:13" ht="15.75" customHeight="1">
      <c r="A49" s="163" t="s">
        <v>1653</v>
      </c>
      <c r="B49" s="78" t="s">
        <v>1654</v>
      </c>
      <c r="C49" s="82">
        <v>60</v>
      </c>
      <c r="D49" s="80">
        <v>3.91</v>
      </c>
      <c r="E49" s="80">
        <v>4.7</v>
      </c>
      <c r="F49" s="80">
        <v>23.75</v>
      </c>
      <c r="G49" s="81">
        <v>153</v>
      </c>
      <c r="H49" s="80">
        <v>13.7</v>
      </c>
      <c r="I49" s="80">
        <v>16.8</v>
      </c>
      <c r="J49" s="80">
        <v>0.81</v>
      </c>
      <c r="K49" s="83">
        <v>0.51</v>
      </c>
      <c r="L49" s="84" t="s">
        <v>1652</v>
      </c>
      <c r="M49" s="93"/>
    </row>
    <row r="50" spans="1:13" ht="15.75" customHeight="1">
      <c r="A50" s="163"/>
      <c r="B50" s="78" t="s">
        <v>1654</v>
      </c>
      <c r="C50" s="82">
        <v>35</v>
      </c>
      <c r="D50" s="80">
        <v>2.2808333333333333</v>
      </c>
      <c r="E50" s="80">
        <v>2.7416666666666667</v>
      </c>
      <c r="F50" s="80">
        <v>13.854166666666666</v>
      </c>
      <c r="G50" s="81">
        <v>89.25</v>
      </c>
      <c r="H50" s="80">
        <v>7.991666666666666</v>
      </c>
      <c r="I50" s="80">
        <v>9.8</v>
      </c>
      <c r="J50" s="80">
        <v>0.47250000000000003</v>
      </c>
      <c r="K50" s="83">
        <v>0.29750000000000004</v>
      </c>
      <c r="L50" s="84" t="s">
        <v>1652</v>
      </c>
      <c r="M50" s="93"/>
    </row>
    <row r="51" spans="1:13" ht="15.75" customHeight="1">
      <c r="A51" s="163" t="s">
        <v>1655</v>
      </c>
      <c r="B51" s="78" t="s">
        <v>1656</v>
      </c>
      <c r="C51" s="82">
        <v>60</v>
      </c>
      <c r="D51" s="80">
        <v>7.47</v>
      </c>
      <c r="E51" s="80">
        <v>5.79</v>
      </c>
      <c r="F51" s="80">
        <v>22.32</v>
      </c>
      <c r="G51" s="81">
        <v>171</v>
      </c>
      <c r="H51" s="80">
        <v>41.7</v>
      </c>
      <c r="I51" s="80">
        <v>16.8</v>
      </c>
      <c r="J51" s="80">
        <v>0.72</v>
      </c>
      <c r="K51" s="83">
        <v>0.01</v>
      </c>
      <c r="L51" s="84" t="s">
        <v>1652</v>
      </c>
      <c r="M51" s="93"/>
    </row>
    <row r="52" spans="1:13" ht="15.75" customHeight="1">
      <c r="A52" s="163"/>
      <c r="B52" s="78" t="s">
        <v>1656</v>
      </c>
      <c r="C52" s="82">
        <v>35</v>
      </c>
      <c r="D52" s="80">
        <v>4.3575</v>
      </c>
      <c r="E52" s="80">
        <v>3.3775</v>
      </c>
      <c r="F52" s="80">
        <v>13.02</v>
      </c>
      <c r="G52" s="81">
        <v>99.75</v>
      </c>
      <c r="H52" s="80">
        <v>24.325000000000003</v>
      </c>
      <c r="I52" s="80">
        <v>9.8</v>
      </c>
      <c r="J52" s="80">
        <v>0.42</v>
      </c>
      <c r="K52" s="83">
        <v>0.005833333333333333</v>
      </c>
      <c r="L52" s="84" t="s">
        <v>1652</v>
      </c>
      <c r="M52" s="93"/>
    </row>
    <row r="53" spans="1:13" ht="15.75" customHeight="1">
      <c r="A53" s="163" t="s">
        <v>1657</v>
      </c>
      <c r="B53" s="78" t="s">
        <v>1658</v>
      </c>
      <c r="C53" s="82">
        <v>60</v>
      </c>
      <c r="D53" s="80">
        <v>3.5</v>
      </c>
      <c r="E53" s="80">
        <v>3.85</v>
      </c>
      <c r="F53" s="80">
        <v>28.87</v>
      </c>
      <c r="G53" s="81">
        <v>164</v>
      </c>
      <c r="H53" s="80">
        <v>13</v>
      </c>
      <c r="I53" s="80">
        <v>13.7</v>
      </c>
      <c r="J53" s="80">
        <v>1.08</v>
      </c>
      <c r="K53" s="83">
        <v>0.25</v>
      </c>
      <c r="L53" s="84" t="s">
        <v>1652</v>
      </c>
      <c r="M53" s="93"/>
    </row>
    <row r="54" spans="1:13" ht="15.75" customHeight="1">
      <c r="A54" s="163"/>
      <c r="B54" s="78" t="s">
        <v>1658</v>
      </c>
      <c r="C54" s="82">
        <v>35</v>
      </c>
      <c r="D54" s="80">
        <v>1.82</v>
      </c>
      <c r="E54" s="80">
        <v>2.04</v>
      </c>
      <c r="F54" s="80">
        <v>16.62</v>
      </c>
      <c r="G54" s="81">
        <v>92</v>
      </c>
      <c r="H54" s="80">
        <v>7.5</v>
      </c>
      <c r="I54" s="80">
        <v>7.4</v>
      </c>
      <c r="J54" s="80">
        <v>0.65</v>
      </c>
      <c r="K54" s="83">
        <v>0.18</v>
      </c>
      <c r="L54" s="84" t="s">
        <v>1652</v>
      </c>
      <c r="M54" s="93"/>
    </row>
    <row r="55" spans="1:13" ht="15.75" customHeight="1">
      <c r="A55" s="163" t="s">
        <v>1659</v>
      </c>
      <c r="B55" s="78" t="s">
        <v>1660</v>
      </c>
      <c r="C55" s="82">
        <v>60</v>
      </c>
      <c r="D55" s="80">
        <v>3.96</v>
      </c>
      <c r="E55" s="80">
        <v>3.79</v>
      </c>
      <c r="F55" s="80">
        <v>30.87</v>
      </c>
      <c r="G55" s="81">
        <v>173</v>
      </c>
      <c r="H55" s="80">
        <v>25.2</v>
      </c>
      <c r="I55" s="80">
        <v>22.1</v>
      </c>
      <c r="J55" s="80">
        <v>0.9</v>
      </c>
      <c r="K55" s="83">
        <v>0.05</v>
      </c>
      <c r="L55" s="84" t="s">
        <v>1652</v>
      </c>
      <c r="M55" s="93"/>
    </row>
    <row r="56" spans="1:13" ht="15.75" customHeight="1">
      <c r="A56" s="163"/>
      <c r="B56" s="78" t="s">
        <v>1660</v>
      </c>
      <c r="C56" s="82">
        <v>35</v>
      </c>
      <c r="D56" s="80">
        <v>2.15</v>
      </c>
      <c r="E56" s="80">
        <v>2</v>
      </c>
      <c r="F56" s="80">
        <v>18.06</v>
      </c>
      <c r="G56" s="81">
        <v>99</v>
      </c>
      <c r="H56" s="80">
        <v>16.2</v>
      </c>
      <c r="I56" s="80">
        <v>13.5</v>
      </c>
      <c r="J56" s="80">
        <v>0.53</v>
      </c>
      <c r="K56" s="83">
        <v>0.03</v>
      </c>
      <c r="L56" s="84" t="s">
        <v>1652</v>
      </c>
      <c r="M56" s="93"/>
    </row>
    <row r="57" spans="1:13" ht="15.75" customHeight="1">
      <c r="A57" s="163" t="s">
        <v>1661</v>
      </c>
      <c r="B57" s="78" t="s">
        <v>1662</v>
      </c>
      <c r="C57" s="82">
        <v>60</v>
      </c>
      <c r="D57" s="80">
        <v>3.8</v>
      </c>
      <c r="E57" s="80">
        <v>5.04</v>
      </c>
      <c r="F57" s="80">
        <v>23</v>
      </c>
      <c r="G57" s="81">
        <v>153</v>
      </c>
      <c r="H57" s="80">
        <v>15.1</v>
      </c>
      <c r="I57" s="80">
        <v>19.2</v>
      </c>
      <c r="J57" s="80">
        <v>0.74</v>
      </c>
      <c r="K57" s="80">
        <v>0.1</v>
      </c>
      <c r="L57" s="84" t="s">
        <v>1652</v>
      </c>
      <c r="M57" s="93" t="s">
        <v>1620</v>
      </c>
    </row>
    <row r="58" spans="1:13" ht="15.75" customHeight="1">
      <c r="A58" s="163"/>
      <c r="B58" s="78" t="s">
        <v>1662</v>
      </c>
      <c r="C58" s="82">
        <v>35</v>
      </c>
      <c r="D58" s="80">
        <v>2.11</v>
      </c>
      <c r="E58" s="80">
        <v>2.9</v>
      </c>
      <c r="F58" s="80">
        <v>12.4</v>
      </c>
      <c r="G58" s="81">
        <v>84</v>
      </c>
      <c r="H58" s="80">
        <v>9</v>
      </c>
      <c r="I58" s="80">
        <v>11.4</v>
      </c>
      <c r="J58" s="80">
        <v>0.41</v>
      </c>
      <c r="K58" s="83">
        <v>0.07</v>
      </c>
      <c r="L58" s="84" t="s">
        <v>1652</v>
      </c>
      <c r="M58" s="93" t="s">
        <v>1622</v>
      </c>
    </row>
    <row r="59" spans="1:13" ht="15.75" customHeight="1">
      <c r="A59" s="163" t="s">
        <v>1663</v>
      </c>
      <c r="B59" s="78" t="s">
        <v>1664</v>
      </c>
      <c r="C59" s="82">
        <v>35</v>
      </c>
      <c r="D59" s="80">
        <v>2</v>
      </c>
      <c r="E59" s="80">
        <v>1.9</v>
      </c>
      <c r="F59" s="80">
        <v>11.4</v>
      </c>
      <c r="G59" s="81">
        <v>72.38</v>
      </c>
      <c r="H59" s="80">
        <v>7.7</v>
      </c>
      <c r="I59" s="80">
        <v>3.3</v>
      </c>
      <c r="J59" s="80">
        <v>0.3</v>
      </c>
      <c r="K59" s="83">
        <v>0.1</v>
      </c>
      <c r="L59" s="84" t="s">
        <v>1652</v>
      </c>
      <c r="M59" s="93"/>
    </row>
    <row r="60" spans="1:13" ht="15.75" customHeight="1">
      <c r="A60" s="163"/>
      <c r="B60" s="78" t="s">
        <v>1664</v>
      </c>
      <c r="C60" s="82">
        <v>60</v>
      </c>
      <c r="D60" s="80">
        <v>3.5</v>
      </c>
      <c r="E60" s="80">
        <v>3.2</v>
      </c>
      <c r="F60" s="80">
        <v>22.7</v>
      </c>
      <c r="G60" s="81">
        <v>136.71</v>
      </c>
      <c r="H60" s="80">
        <v>8.9</v>
      </c>
      <c r="I60" s="80">
        <v>3.5</v>
      </c>
      <c r="J60" s="80">
        <v>0.3</v>
      </c>
      <c r="K60" s="83">
        <v>0.1</v>
      </c>
      <c r="L60" s="84" t="s">
        <v>1652</v>
      </c>
      <c r="M60" s="93"/>
    </row>
    <row r="61" spans="1:13" ht="15.75" customHeight="1">
      <c r="A61" s="271"/>
      <c r="B61" s="78" t="s">
        <v>1665</v>
      </c>
      <c r="C61" s="82">
        <v>60</v>
      </c>
      <c r="D61" s="80">
        <v>7.9</v>
      </c>
      <c r="E61" s="80">
        <v>4.6</v>
      </c>
      <c r="F61" s="80">
        <v>25</v>
      </c>
      <c r="G61" s="81">
        <v>173</v>
      </c>
      <c r="H61" s="80">
        <v>43.5</v>
      </c>
      <c r="I61" s="80">
        <v>18.5</v>
      </c>
      <c r="J61" s="80">
        <v>0.9</v>
      </c>
      <c r="K61" s="83">
        <v>0</v>
      </c>
      <c r="L61" s="84" t="s">
        <v>1666</v>
      </c>
      <c r="M61" s="93"/>
    </row>
    <row r="62" spans="1:13" ht="15.75" customHeight="1">
      <c r="A62" s="163" t="s">
        <v>1667</v>
      </c>
      <c r="B62" s="78" t="s">
        <v>1665</v>
      </c>
      <c r="C62" s="82">
        <v>35</v>
      </c>
      <c r="D62" s="80">
        <v>4.61</v>
      </c>
      <c r="E62" s="80">
        <v>2.74</v>
      </c>
      <c r="F62" s="80">
        <v>14.59</v>
      </c>
      <c r="G62" s="81">
        <v>101</v>
      </c>
      <c r="H62" s="80">
        <v>25.4</v>
      </c>
      <c r="I62" s="80">
        <v>10.8</v>
      </c>
      <c r="J62" s="80">
        <v>0.45</v>
      </c>
      <c r="K62" s="83">
        <v>0.02</v>
      </c>
      <c r="L62" s="84" t="s">
        <v>1666</v>
      </c>
      <c r="M62" s="93"/>
    </row>
    <row r="63" spans="1:13" ht="15.75" customHeight="1">
      <c r="A63" s="163"/>
      <c r="B63" s="78" t="s">
        <v>1668</v>
      </c>
      <c r="C63" s="82">
        <v>50</v>
      </c>
      <c r="D63" s="80">
        <v>3.09</v>
      </c>
      <c r="E63" s="80">
        <v>1.6</v>
      </c>
      <c r="F63" s="80">
        <v>27.7</v>
      </c>
      <c r="G63" s="81">
        <v>137.5</v>
      </c>
      <c r="H63" s="80">
        <v>9.8</v>
      </c>
      <c r="I63" s="80">
        <v>12.05</v>
      </c>
      <c r="J63" s="80">
        <v>0.7</v>
      </c>
      <c r="K63" s="83">
        <v>0.04</v>
      </c>
      <c r="L63" s="84" t="s">
        <v>1669</v>
      </c>
      <c r="M63" s="93"/>
    </row>
    <row r="64" spans="1:13" ht="15.75" customHeight="1">
      <c r="A64" s="163"/>
      <c r="B64" s="78" t="s">
        <v>1668</v>
      </c>
      <c r="C64" s="82">
        <v>60</v>
      </c>
      <c r="D64" s="80">
        <v>3.7</v>
      </c>
      <c r="E64" s="80">
        <v>1.9</v>
      </c>
      <c r="F64" s="80">
        <v>33.2</v>
      </c>
      <c r="G64" s="81">
        <v>165</v>
      </c>
      <c r="H64" s="80">
        <v>11.8</v>
      </c>
      <c r="I64" s="80">
        <v>14.5</v>
      </c>
      <c r="J64" s="80">
        <v>0.8</v>
      </c>
      <c r="K64" s="80">
        <v>0</v>
      </c>
      <c r="L64" s="84" t="s">
        <v>1669</v>
      </c>
      <c r="M64" s="93"/>
    </row>
    <row r="65" spans="1:13" ht="15.75" customHeight="1">
      <c r="A65" s="163" t="s">
        <v>1670</v>
      </c>
      <c r="B65" s="78" t="s">
        <v>1671</v>
      </c>
      <c r="C65" s="82">
        <v>50</v>
      </c>
      <c r="D65" s="83">
        <v>3.1</v>
      </c>
      <c r="E65" s="83">
        <v>1.6</v>
      </c>
      <c r="F65" s="83">
        <v>28.5</v>
      </c>
      <c r="G65" s="273">
        <v>141</v>
      </c>
      <c r="H65" s="83">
        <v>9.5</v>
      </c>
      <c r="I65" s="83">
        <v>12.3</v>
      </c>
      <c r="J65" s="83">
        <v>0.6</v>
      </c>
      <c r="K65" s="83">
        <v>0.2</v>
      </c>
      <c r="L65" s="84" t="s">
        <v>1669</v>
      </c>
      <c r="M65" s="93"/>
    </row>
    <row r="66" spans="1:13" ht="15.75" customHeight="1">
      <c r="A66" s="163"/>
      <c r="B66" s="78" t="s">
        <v>1668</v>
      </c>
      <c r="C66" s="82">
        <v>70</v>
      </c>
      <c r="D66" s="80">
        <v>4.326</v>
      </c>
      <c r="E66" s="80">
        <v>2.24</v>
      </c>
      <c r="F66" s="80">
        <v>38.779999999999994</v>
      </c>
      <c r="G66" s="81">
        <v>192.5</v>
      </c>
      <c r="H66" s="80">
        <v>13.72</v>
      </c>
      <c r="I66" s="80">
        <v>16.87</v>
      </c>
      <c r="J66" s="80">
        <v>0.9799999999999999</v>
      </c>
      <c r="K66" s="83">
        <v>0.056</v>
      </c>
      <c r="L66" s="84" t="s">
        <v>1669</v>
      </c>
      <c r="M66" s="93"/>
    </row>
    <row r="67" spans="1:13" ht="15.75" customHeight="1">
      <c r="A67" s="271"/>
      <c r="B67" s="78" t="s">
        <v>1671</v>
      </c>
      <c r="C67" s="82">
        <v>70</v>
      </c>
      <c r="D67" s="80">
        <v>4.34</v>
      </c>
      <c r="E67" s="80">
        <v>2.24</v>
      </c>
      <c r="F67" s="80">
        <v>39.9</v>
      </c>
      <c r="G67" s="81">
        <v>197.39999999999998</v>
      </c>
      <c r="H67" s="80">
        <v>13.3</v>
      </c>
      <c r="I67" s="80">
        <v>17.220000000000002</v>
      </c>
      <c r="J67" s="80">
        <v>0.84</v>
      </c>
      <c r="K67" s="83">
        <v>0.28</v>
      </c>
      <c r="L67" s="84" t="s">
        <v>1672</v>
      </c>
      <c r="M67" s="93"/>
    </row>
    <row r="68" spans="1:13" ht="15.75" customHeight="1">
      <c r="A68" s="163" t="s">
        <v>1673</v>
      </c>
      <c r="B68" s="78" t="s">
        <v>1674</v>
      </c>
      <c r="C68" s="82">
        <v>50</v>
      </c>
      <c r="D68" s="80">
        <v>3.54</v>
      </c>
      <c r="E68" s="80">
        <v>6.57</v>
      </c>
      <c r="F68" s="80">
        <v>23.88</v>
      </c>
      <c r="G68" s="81">
        <v>169.04</v>
      </c>
      <c r="H68" s="80">
        <v>9.58</v>
      </c>
      <c r="I68" s="80">
        <v>12.2</v>
      </c>
      <c r="J68" s="80">
        <v>1.42</v>
      </c>
      <c r="K68" s="83">
        <v>0.58</v>
      </c>
      <c r="L68" s="84" t="s">
        <v>1675</v>
      </c>
      <c r="M68" s="93"/>
    </row>
    <row r="69" spans="1:13" ht="15.75" customHeight="1">
      <c r="A69" s="163"/>
      <c r="B69" s="78" t="s">
        <v>1674</v>
      </c>
      <c r="C69" s="82">
        <v>30</v>
      </c>
      <c r="D69" s="80">
        <v>2.124</v>
      </c>
      <c r="E69" s="80">
        <v>3.9420000000000006</v>
      </c>
      <c r="F69" s="80">
        <v>14.328</v>
      </c>
      <c r="G69" s="81">
        <v>101.42399999999999</v>
      </c>
      <c r="H69" s="80">
        <v>5.747999999999999</v>
      </c>
      <c r="I69" s="80">
        <v>7.32</v>
      </c>
      <c r="J69" s="80">
        <v>0.852</v>
      </c>
      <c r="K69" s="83">
        <v>0.348</v>
      </c>
      <c r="L69" s="84" t="s">
        <v>1675</v>
      </c>
      <c r="M69" s="93"/>
    </row>
    <row r="70" spans="1:13" ht="15.75" customHeight="1">
      <c r="A70" s="163"/>
      <c r="B70" s="78" t="s">
        <v>1676</v>
      </c>
      <c r="C70" s="82">
        <v>35</v>
      </c>
      <c r="D70" s="80">
        <v>2.48</v>
      </c>
      <c r="E70" s="80">
        <v>4.07</v>
      </c>
      <c r="F70" s="80">
        <v>18.12</v>
      </c>
      <c r="G70" s="81">
        <v>119</v>
      </c>
      <c r="H70" s="80">
        <v>12</v>
      </c>
      <c r="I70" s="80">
        <v>7.6</v>
      </c>
      <c r="J70" s="80">
        <v>0.57</v>
      </c>
      <c r="K70" s="83">
        <v>0.13</v>
      </c>
      <c r="L70" s="84" t="s">
        <v>1677</v>
      </c>
      <c r="M70" s="93"/>
    </row>
    <row r="71" spans="1:13" ht="15.75" customHeight="1">
      <c r="A71" s="271"/>
      <c r="B71" s="78" t="s">
        <v>1676</v>
      </c>
      <c r="C71" s="82">
        <v>60</v>
      </c>
      <c r="D71" s="80">
        <v>4.3</v>
      </c>
      <c r="E71" s="80">
        <v>7</v>
      </c>
      <c r="F71" s="80">
        <v>31</v>
      </c>
      <c r="G71" s="81">
        <v>204</v>
      </c>
      <c r="H71" s="80">
        <v>20.5</v>
      </c>
      <c r="I71" s="80">
        <v>13</v>
      </c>
      <c r="J71" s="80">
        <v>1</v>
      </c>
      <c r="K71" s="83">
        <v>0.2</v>
      </c>
      <c r="L71" s="84" t="s">
        <v>1677</v>
      </c>
      <c r="M71" s="93"/>
    </row>
    <row r="72" spans="1:13" ht="15.75" customHeight="1">
      <c r="A72" s="163" t="s">
        <v>1678</v>
      </c>
      <c r="B72" s="78" t="s">
        <v>1679</v>
      </c>
      <c r="C72" s="82">
        <v>50</v>
      </c>
      <c r="D72" s="80">
        <v>3.88</v>
      </c>
      <c r="E72" s="80">
        <v>2.36</v>
      </c>
      <c r="F72" s="80">
        <v>26.15</v>
      </c>
      <c r="G72" s="81">
        <v>141</v>
      </c>
      <c r="H72" s="80">
        <v>11</v>
      </c>
      <c r="I72" s="80">
        <v>14.5</v>
      </c>
      <c r="J72" s="80">
        <v>0.69</v>
      </c>
      <c r="K72" s="83">
        <v>0</v>
      </c>
      <c r="L72" s="84" t="s">
        <v>1680</v>
      </c>
      <c r="M72" s="93"/>
    </row>
    <row r="73" spans="1:13" ht="15.75" customHeight="1">
      <c r="A73" s="163" t="s">
        <v>1678</v>
      </c>
      <c r="B73" s="78" t="s">
        <v>1679</v>
      </c>
      <c r="C73" s="82">
        <v>30</v>
      </c>
      <c r="D73" s="80">
        <v>2.3280000000000003</v>
      </c>
      <c r="E73" s="80">
        <v>1.416</v>
      </c>
      <c r="F73" s="80">
        <v>15.690000000000001</v>
      </c>
      <c r="G73" s="81">
        <v>84.6</v>
      </c>
      <c r="H73" s="80">
        <v>6.6</v>
      </c>
      <c r="I73" s="80">
        <v>8.7</v>
      </c>
      <c r="J73" s="80">
        <v>0.414</v>
      </c>
      <c r="K73" s="83">
        <v>0</v>
      </c>
      <c r="L73" s="84" t="s">
        <v>1680</v>
      </c>
      <c r="M73" s="93"/>
    </row>
    <row r="74" spans="1:13" ht="15.75" customHeight="1">
      <c r="A74" s="163" t="s">
        <v>1678</v>
      </c>
      <c r="B74" s="78" t="s">
        <v>1681</v>
      </c>
      <c r="C74" s="82">
        <v>50</v>
      </c>
      <c r="D74" s="80">
        <v>3.95</v>
      </c>
      <c r="E74" s="80">
        <v>4.06</v>
      </c>
      <c r="F74" s="80">
        <v>27.24</v>
      </c>
      <c r="G74" s="81">
        <v>157.8</v>
      </c>
      <c r="H74" s="80">
        <v>11.2</v>
      </c>
      <c r="I74" s="80">
        <v>14.2</v>
      </c>
      <c r="J74" s="80">
        <v>0.7</v>
      </c>
      <c r="K74" s="83">
        <v>0</v>
      </c>
      <c r="L74" s="84" t="s">
        <v>1682</v>
      </c>
      <c r="M74" s="93"/>
    </row>
    <row r="75" spans="1:13" ht="15.75" customHeight="1">
      <c r="A75" s="163" t="s">
        <v>1683</v>
      </c>
      <c r="B75" s="78" t="s">
        <v>1681</v>
      </c>
      <c r="C75" s="82">
        <v>30</v>
      </c>
      <c r="D75" s="80">
        <v>2.37</v>
      </c>
      <c r="E75" s="80">
        <v>2.436</v>
      </c>
      <c r="F75" s="80">
        <v>16.343999999999998</v>
      </c>
      <c r="G75" s="81">
        <v>94.68</v>
      </c>
      <c r="H75" s="80">
        <v>6.719999999999999</v>
      </c>
      <c r="I75" s="80">
        <v>8.52</v>
      </c>
      <c r="J75" s="80">
        <v>0.41999999999999993</v>
      </c>
      <c r="K75" s="83">
        <v>0</v>
      </c>
      <c r="L75" s="84" t="s">
        <v>1682</v>
      </c>
      <c r="M75" s="93"/>
    </row>
    <row r="76" spans="1:13" ht="15.75" customHeight="1">
      <c r="A76" s="163"/>
      <c r="B76" s="78" t="s">
        <v>1684</v>
      </c>
      <c r="C76" s="82">
        <v>50</v>
      </c>
      <c r="D76" s="80">
        <v>3.6</v>
      </c>
      <c r="E76" s="80">
        <v>6.2</v>
      </c>
      <c r="F76" s="80">
        <v>25.1</v>
      </c>
      <c r="G76" s="81">
        <v>171.8</v>
      </c>
      <c r="H76" s="80">
        <v>9.9</v>
      </c>
      <c r="I76" s="80">
        <v>13.7</v>
      </c>
      <c r="J76" s="80">
        <v>0.6</v>
      </c>
      <c r="K76" s="83">
        <v>0</v>
      </c>
      <c r="L76" s="84" t="s">
        <v>1685</v>
      </c>
      <c r="M76" s="93"/>
    </row>
    <row r="77" spans="1:13" ht="15.75" customHeight="1">
      <c r="A77" s="271"/>
      <c r="B77" s="78" t="s">
        <v>1684</v>
      </c>
      <c r="C77" s="82">
        <v>30</v>
      </c>
      <c r="D77" s="80">
        <v>2.16</v>
      </c>
      <c r="E77" s="80">
        <v>3.72</v>
      </c>
      <c r="F77" s="80">
        <v>15.06</v>
      </c>
      <c r="G77" s="81">
        <v>103.08000000000001</v>
      </c>
      <c r="H77" s="80">
        <v>5.94</v>
      </c>
      <c r="I77" s="80">
        <v>8.219999999999999</v>
      </c>
      <c r="J77" s="80">
        <v>0.36</v>
      </c>
      <c r="K77" s="83">
        <v>0</v>
      </c>
      <c r="L77" s="84" t="s">
        <v>1685</v>
      </c>
      <c r="M77" s="93"/>
    </row>
    <row r="78" spans="1:13" ht="15.75" customHeight="1">
      <c r="A78" s="163" t="s">
        <v>1686</v>
      </c>
      <c r="B78" s="78" t="s">
        <v>1687</v>
      </c>
      <c r="C78" s="82">
        <v>50</v>
      </c>
      <c r="D78" s="80">
        <v>3.39</v>
      </c>
      <c r="E78" s="80">
        <v>6.98</v>
      </c>
      <c r="F78" s="80">
        <v>24.4</v>
      </c>
      <c r="G78" s="81">
        <v>174.6</v>
      </c>
      <c r="H78" s="80">
        <v>9.3</v>
      </c>
      <c r="I78" s="80">
        <v>13.1</v>
      </c>
      <c r="J78" s="80">
        <v>0.6</v>
      </c>
      <c r="K78" s="83">
        <v>0</v>
      </c>
      <c r="L78" s="84" t="s">
        <v>1688</v>
      </c>
      <c r="M78" s="93"/>
    </row>
    <row r="79" spans="1:13" ht="15.75" customHeight="1">
      <c r="A79" s="163"/>
      <c r="B79" s="78" t="s">
        <v>1687</v>
      </c>
      <c r="C79" s="82">
        <v>30</v>
      </c>
      <c r="D79" s="80">
        <v>2.034</v>
      </c>
      <c r="E79" s="80">
        <v>4.188</v>
      </c>
      <c r="F79" s="80">
        <v>14.64</v>
      </c>
      <c r="G79" s="81">
        <v>104.76</v>
      </c>
      <c r="H79" s="80">
        <v>5.580000000000001</v>
      </c>
      <c r="I79" s="80">
        <v>7.86</v>
      </c>
      <c r="J79" s="80">
        <v>0.36</v>
      </c>
      <c r="K79" s="83">
        <v>0</v>
      </c>
      <c r="L79" s="84" t="s">
        <v>1688</v>
      </c>
      <c r="M79" s="93"/>
    </row>
    <row r="80" spans="1:13" ht="15.75" customHeight="1">
      <c r="A80" s="271"/>
      <c r="B80" s="78" t="s">
        <v>1689</v>
      </c>
      <c r="C80" s="82">
        <v>60</v>
      </c>
      <c r="D80" s="80">
        <v>6.79</v>
      </c>
      <c r="E80" s="80">
        <v>1.74</v>
      </c>
      <c r="F80" s="80">
        <v>32</v>
      </c>
      <c r="G80" s="81">
        <v>171.42</v>
      </c>
      <c r="H80" s="80">
        <v>91.1</v>
      </c>
      <c r="I80" s="80">
        <v>27.8</v>
      </c>
      <c r="J80" s="80">
        <v>0.82</v>
      </c>
      <c r="K80" s="83">
        <v>0.06</v>
      </c>
      <c r="L80" s="84" t="s">
        <v>1690</v>
      </c>
      <c r="M80" s="93"/>
    </row>
    <row r="81" spans="1:13" ht="15.75" customHeight="1">
      <c r="A81" s="163" t="s">
        <v>1691</v>
      </c>
      <c r="B81" s="78" t="s">
        <v>1689</v>
      </c>
      <c r="C81" s="82">
        <v>30</v>
      </c>
      <c r="D81" s="80">
        <v>3.395</v>
      </c>
      <c r="E81" s="80">
        <v>0.87</v>
      </c>
      <c r="F81" s="80">
        <v>16</v>
      </c>
      <c r="G81" s="81">
        <v>85.71</v>
      </c>
      <c r="H81" s="80">
        <v>45.55</v>
      </c>
      <c r="I81" s="80">
        <v>13.9</v>
      </c>
      <c r="J81" s="80">
        <v>0.41</v>
      </c>
      <c r="K81" s="83">
        <v>0.03</v>
      </c>
      <c r="L81" s="84" t="s">
        <v>1690</v>
      </c>
      <c r="M81" s="93"/>
    </row>
    <row r="82" spans="1:13" ht="15.75" customHeight="1">
      <c r="A82" s="163"/>
      <c r="B82" s="78" t="s">
        <v>1692</v>
      </c>
      <c r="C82" s="82">
        <v>60</v>
      </c>
      <c r="D82" s="80">
        <v>5.01</v>
      </c>
      <c r="E82" s="80">
        <v>1.92</v>
      </c>
      <c r="F82" s="80">
        <v>33.57</v>
      </c>
      <c r="G82" s="81">
        <v>172</v>
      </c>
      <c r="H82" s="80">
        <v>13.5</v>
      </c>
      <c r="I82" s="80">
        <v>19.4</v>
      </c>
      <c r="J82" s="80">
        <v>0.88</v>
      </c>
      <c r="K82" s="83">
        <v>0</v>
      </c>
      <c r="L82" s="84" t="s">
        <v>1693</v>
      </c>
      <c r="M82" s="93"/>
    </row>
    <row r="83" spans="1:13" ht="15.75" customHeight="1">
      <c r="A83" s="163"/>
      <c r="B83" s="78" t="s">
        <v>1692</v>
      </c>
      <c r="C83" s="82">
        <v>50</v>
      </c>
      <c r="D83" s="80">
        <v>4.2</v>
      </c>
      <c r="E83" s="80">
        <v>1.6</v>
      </c>
      <c r="F83" s="80">
        <v>28</v>
      </c>
      <c r="G83" s="81">
        <v>143</v>
      </c>
      <c r="H83" s="80">
        <v>11.3</v>
      </c>
      <c r="I83" s="80">
        <v>16.2</v>
      </c>
      <c r="J83" s="80">
        <v>0.7</v>
      </c>
      <c r="K83" s="80">
        <v>0</v>
      </c>
      <c r="L83" s="84" t="s">
        <v>1693</v>
      </c>
      <c r="M83" s="93"/>
    </row>
    <row r="84" spans="1:13" ht="15.75" customHeight="1">
      <c r="A84" s="271"/>
      <c r="B84" s="78" t="s">
        <v>1692</v>
      </c>
      <c r="C84" s="82">
        <v>30</v>
      </c>
      <c r="D84" s="80">
        <v>2.505</v>
      </c>
      <c r="E84" s="80">
        <v>0.96</v>
      </c>
      <c r="F84" s="80">
        <v>16.785</v>
      </c>
      <c r="G84" s="81">
        <v>86</v>
      </c>
      <c r="H84" s="80">
        <v>6.75</v>
      </c>
      <c r="I84" s="80">
        <v>9.7</v>
      </c>
      <c r="J84" s="80">
        <v>0.44</v>
      </c>
      <c r="K84" s="83">
        <v>0</v>
      </c>
      <c r="L84" s="84" t="s">
        <v>1693</v>
      </c>
      <c r="M84" s="93"/>
    </row>
    <row r="85" spans="1:13" ht="15.75" customHeight="1">
      <c r="A85" s="163" t="s">
        <v>1694</v>
      </c>
      <c r="B85" s="78" t="s">
        <v>1695</v>
      </c>
      <c r="C85" s="82">
        <v>50</v>
      </c>
      <c r="D85" s="80">
        <v>3.9</v>
      </c>
      <c r="E85" s="80">
        <v>3.06</v>
      </c>
      <c r="F85" s="80">
        <v>26.93</v>
      </c>
      <c r="G85" s="81">
        <v>151</v>
      </c>
      <c r="H85" s="80">
        <v>11.3</v>
      </c>
      <c r="I85" s="80">
        <v>15.2</v>
      </c>
      <c r="J85" s="80">
        <v>0.73</v>
      </c>
      <c r="K85" s="83">
        <v>0</v>
      </c>
      <c r="L85" s="84" t="s">
        <v>1696</v>
      </c>
      <c r="M85" s="93"/>
    </row>
    <row r="86" spans="1:13" ht="15.75" customHeight="1">
      <c r="A86" s="163"/>
      <c r="B86" s="78" t="s">
        <v>1695</v>
      </c>
      <c r="C86" s="82">
        <v>30</v>
      </c>
      <c r="D86" s="80">
        <v>2.34</v>
      </c>
      <c r="E86" s="80">
        <v>1.836</v>
      </c>
      <c r="F86" s="80">
        <v>16.157999999999998</v>
      </c>
      <c r="G86" s="81">
        <v>90.6</v>
      </c>
      <c r="H86" s="80">
        <v>6.78</v>
      </c>
      <c r="I86" s="80">
        <v>9.12</v>
      </c>
      <c r="J86" s="80">
        <v>0.438</v>
      </c>
      <c r="K86" s="83">
        <v>0</v>
      </c>
      <c r="L86" s="84" t="s">
        <v>1696</v>
      </c>
      <c r="M86" s="93"/>
    </row>
    <row r="87" spans="1:13" ht="15.75" customHeight="1">
      <c r="A87" s="271"/>
      <c r="B87" s="78" t="s">
        <v>1697</v>
      </c>
      <c r="C87" s="82">
        <v>60</v>
      </c>
      <c r="D87" s="80">
        <v>4.22</v>
      </c>
      <c r="E87" s="80">
        <v>4.81</v>
      </c>
      <c r="F87" s="80">
        <v>28.32</v>
      </c>
      <c r="G87" s="81">
        <v>173.05</v>
      </c>
      <c r="H87" s="80">
        <v>16.4</v>
      </c>
      <c r="I87" s="80">
        <v>15.1</v>
      </c>
      <c r="J87" s="80">
        <v>0.74</v>
      </c>
      <c r="K87" s="83">
        <v>0.01</v>
      </c>
      <c r="L87" s="84" t="s">
        <v>1698</v>
      </c>
      <c r="M87" s="93"/>
    </row>
    <row r="88" spans="1:13" ht="15.75" customHeight="1">
      <c r="A88" s="163" t="s">
        <v>1699</v>
      </c>
      <c r="B88" s="78" t="s">
        <v>1697</v>
      </c>
      <c r="C88" s="82">
        <v>30</v>
      </c>
      <c r="D88" s="80">
        <v>2.11</v>
      </c>
      <c r="E88" s="80">
        <v>2.405</v>
      </c>
      <c r="F88" s="80">
        <v>14.16</v>
      </c>
      <c r="G88" s="81">
        <v>86.525</v>
      </c>
      <c r="H88" s="80">
        <v>8.2</v>
      </c>
      <c r="I88" s="80">
        <v>7.55</v>
      </c>
      <c r="J88" s="80">
        <v>0.37</v>
      </c>
      <c r="K88" s="83">
        <v>0.005</v>
      </c>
      <c r="L88" s="84" t="s">
        <v>1698</v>
      </c>
      <c r="M88" s="93"/>
    </row>
    <row r="89" spans="1:13" ht="15.75" customHeight="1">
      <c r="A89" s="163"/>
      <c r="B89" s="78" t="s">
        <v>1700</v>
      </c>
      <c r="C89" s="82">
        <v>50</v>
      </c>
      <c r="D89" s="80">
        <v>4.2</v>
      </c>
      <c r="E89" s="80">
        <v>2.49</v>
      </c>
      <c r="F89" s="80">
        <v>24.9</v>
      </c>
      <c r="G89" s="81">
        <v>139</v>
      </c>
      <c r="H89" s="80">
        <v>11.3</v>
      </c>
      <c r="I89" s="80">
        <v>17</v>
      </c>
      <c r="J89" s="80">
        <v>0.75</v>
      </c>
      <c r="K89" s="83">
        <v>0.1</v>
      </c>
      <c r="L89" s="84" t="s">
        <v>1701</v>
      </c>
      <c r="M89" s="93"/>
    </row>
    <row r="90" spans="1:13" ht="15.75" customHeight="1">
      <c r="A90" s="271"/>
      <c r="B90" s="78" t="s">
        <v>1700</v>
      </c>
      <c r="C90" s="82">
        <v>30</v>
      </c>
      <c r="D90" s="80">
        <v>2.52</v>
      </c>
      <c r="E90" s="80">
        <v>1.4940000000000002</v>
      </c>
      <c r="F90" s="80">
        <v>14.94</v>
      </c>
      <c r="G90" s="81">
        <v>83.4</v>
      </c>
      <c r="H90" s="80">
        <v>6.78</v>
      </c>
      <c r="I90" s="80">
        <v>10.200000000000001</v>
      </c>
      <c r="J90" s="80">
        <v>0.44999999999999996</v>
      </c>
      <c r="K90" s="83">
        <v>0.06</v>
      </c>
      <c r="L90" s="84" t="s">
        <v>1701</v>
      </c>
      <c r="M90" s="93"/>
    </row>
    <row r="91" spans="1:13" ht="15.75" customHeight="1">
      <c r="A91" s="163" t="s">
        <v>1702</v>
      </c>
      <c r="B91" s="78" t="s">
        <v>1703</v>
      </c>
      <c r="C91" s="82">
        <v>60</v>
      </c>
      <c r="D91" s="80">
        <v>4.8</v>
      </c>
      <c r="E91" s="80">
        <v>1.68</v>
      </c>
      <c r="F91" s="80">
        <v>30.24</v>
      </c>
      <c r="G91" s="81">
        <v>156</v>
      </c>
      <c r="H91" s="80">
        <v>14</v>
      </c>
      <c r="I91" s="80">
        <v>18.8</v>
      </c>
      <c r="J91" s="80">
        <v>0.88</v>
      </c>
      <c r="K91" s="83">
        <v>0.18</v>
      </c>
      <c r="L91" s="84" t="s">
        <v>1704</v>
      </c>
      <c r="M91" s="93"/>
    </row>
    <row r="92" spans="1:13" ht="15.75" customHeight="1">
      <c r="A92" s="163"/>
      <c r="B92" s="78" t="s">
        <v>1703</v>
      </c>
      <c r="C92" s="82">
        <v>30</v>
      </c>
      <c r="D92" s="80">
        <v>2.4</v>
      </c>
      <c r="E92" s="80">
        <v>0.84</v>
      </c>
      <c r="F92" s="80">
        <v>15.12</v>
      </c>
      <c r="G92" s="81">
        <v>78</v>
      </c>
      <c r="H92" s="80">
        <v>7</v>
      </c>
      <c r="I92" s="80">
        <v>9.4</v>
      </c>
      <c r="J92" s="80">
        <v>0.44</v>
      </c>
      <c r="K92" s="83">
        <v>0.09</v>
      </c>
      <c r="L92" s="84" t="s">
        <v>1704</v>
      </c>
      <c r="M92" s="93"/>
    </row>
    <row r="93" spans="1:13" ht="15.75" customHeight="1">
      <c r="A93" s="271"/>
      <c r="B93" s="78" t="s">
        <v>1705</v>
      </c>
      <c r="C93" s="82">
        <v>50</v>
      </c>
      <c r="D93" s="80">
        <v>4.64</v>
      </c>
      <c r="E93" s="80">
        <v>0.99</v>
      </c>
      <c r="F93" s="80">
        <v>26.11</v>
      </c>
      <c r="G93" s="81">
        <v>132</v>
      </c>
      <c r="H93" s="80">
        <v>30.2</v>
      </c>
      <c r="I93" s="80">
        <v>18.3</v>
      </c>
      <c r="J93" s="80">
        <v>0.73</v>
      </c>
      <c r="K93" s="83">
        <v>0.13</v>
      </c>
      <c r="L93" s="84" t="s">
        <v>1706</v>
      </c>
      <c r="M93" s="93"/>
    </row>
    <row r="94" spans="1:13" ht="15.75" customHeight="1">
      <c r="A94" s="163" t="s">
        <v>1707</v>
      </c>
      <c r="B94" s="78" t="s">
        <v>1705</v>
      </c>
      <c r="C94" s="82">
        <v>30</v>
      </c>
      <c r="D94" s="80">
        <v>2.784</v>
      </c>
      <c r="E94" s="80">
        <v>0.594</v>
      </c>
      <c r="F94" s="80">
        <v>15.666</v>
      </c>
      <c r="G94" s="81">
        <v>79.2</v>
      </c>
      <c r="H94" s="80">
        <v>18.12</v>
      </c>
      <c r="I94" s="80">
        <v>10.98</v>
      </c>
      <c r="J94" s="80">
        <v>0.438</v>
      </c>
      <c r="K94" s="83">
        <v>0.078</v>
      </c>
      <c r="L94" s="84" t="s">
        <v>1706</v>
      </c>
      <c r="M94" s="93"/>
    </row>
    <row r="95" spans="1:13" ht="15.75" customHeight="1">
      <c r="A95" s="163"/>
      <c r="B95" s="78" t="s">
        <v>1708</v>
      </c>
      <c r="C95" s="82">
        <v>60</v>
      </c>
      <c r="D95" s="80">
        <v>6.02</v>
      </c>
      <c r="E95" s="80">
        <v>3.37</v>
      </c>
      <c r="F95" s="80">
        <v>28.3</v>
      </c>
      <c r="G95" s="81">
        <v>168</v>
      </c>
      <c r="H95" s="80">
        <v>26.6</v>
      </c>
      <c r="I95" s="80">
        <v>19</v>
      </c>
      <c r="J95" s="80">
        <v>0.82</v>
      </c>
      <c r="K95" s="83">
        <v>0.19</v>
      </c>
      <c r="L95" s="84" t="s">
        <v>1709</v>
      </c>
      <c r="M95" s="93"/>
    </row>
    <row r="96" spans="1:13" ht="15.75" customHeight="1">
      <c r="A96" s="271"/>
      <c r="B96" s="78" t="s">
        <v>1708</v>
      </c>
      <c r="C96" s="82">
        <v>30</v>
      </c>
      <c r="D96" s="80">
        <v>3.01</v>
      </c>
      <c r="E96" s="80">
        <v>1.685</v>
      </c>
      <c r="F96" s="80">
        <v>14.15</v>
      </c>
      <c r="G96" s="81">
        <v>84</v>
      </c>
      <c r="H96" s="80">
        <v>13.3</v>
      </c>
      <c r="I96" s="80">
        <v>9.5</v>
      </c>
      <c r="J96" s="80">
        <v>0.41</v>
      </c>
      <c r="K96" s="83">
        <v>0.095</v>
      </c>
      <c r="L96" s="84" t="s">
        <v>1709</v>
      </c>
      <c r="M96" s="93"/>
    </row>
    <row r="97" spans="1:13" ht="15.75" customHeight="1">
      <c r="A97" s="163" t="s">
        <v>1710</v>
      </c>
      <c r="B97" s="78" t="s">
        <v>1711</v>
      </c>
      <c r="C97" s="82">
        <v>30</v>
      </c>
      <c r="D97" s="80">
        <v>3.924</v>
      </c>
      <c r="E97" s="80">
        <v>1.8179999999999998</v>
      </c>
      <c r="F97" s="80">
        <v>14.873999999999999</v>
      </c>
      <c r="G97" s="81">
        <v>91.8</v>
      </c>
      <c r="H97" s="80">
        <v>22.74</v>
      </c>
      <c r="I97" s="80">
        <v>10.38</v>
      </c>
      <c r="J97" s="80">
        <v>0.456</v>
      </c>
      <c r="K97" s="83">
        <v>0.054</v>
      </c>
      <c r="L97" s="84" t="s">
        <v>1712</v>
      </c>
      <c r="M97" s="93"/>
    </row>
    <row r="98" spans="1:13" ht="15.75" customHeight="1">
      <c r="A98" s="163"/>
      <c r="B98" s="78" t="s">
        <v>1711</v>
      </c>
      <c r="C98" s="82">
        <v>50</v>
      </c>
      <c r="D98" s="80">
        <v>6.54</v>
      </c>
      <c r="E98" s="80">
        <v>3.03</v>
      </c>
      <c r="F98" s="80">
        <v>24.79</v>
      </c>
      <c r="G98" s="81">
        <v>153</v>
      </c>
      <c r="H98" s="80">
        <v>37.9</v>
      </c>
      <c r="I98" s="80">
        <v>17.3</v>
      </c>
      <c r="J98" s="80">
        <v>0.76</v>
      </c>
      <c r="K98" s="83">
        <v>0.09</v>
      </c>
      <c r="L98" s="84" t="s">
        <v>1712</v>
      </c>
      <c r="M98" s="93"/>
    </row>
    <row r="99" spans="1:13" ht="15.75" customHeight="1">
      <c r="A99" s="271"/>
      <c r="B99" s="78" t="s">
        <v>1713</v>
      </c>
      <c r="C99" s="82">
        <v>75</v>
      </c>
      <c r="D99" s="83">
        <v>4.86</v>
      </c>
      <c r="E99" s="83">
        <v>8.43</v>
      </c>
      <c r="F99" s="83">
        <v>37.5</v>
      </c>
      <c r="G99" s="273">
        <v>245.09</v>
      </c>
      <c r="H99" s="83">
        <v>19.2</v>
      </c>
      <c r="I99" s="83">
        <v>17.8</v>
      </c>
      <c r="J99" s="83">
        <v>0.85</v>
      </c>
      <c r="K99" s="83">
        <v>0.05</v>
      </c>
      <c r="L99" s="84" t="s">
        <v>1714</v>
      </c>
      <c r="M99" s="93"/>
    </row>
    <row r="100" spans="1:13" ht="15.75" customHeight="1">
      <c r="A100" s="163" t="s">
        <v>1715</v>
      </c>
      <c r="B100" s="78" t="s">
        <v>1713</v>
      </c>
      <c r="C100" s="82">
        <v>50</v>
      </c>
      <c r="D100" s="80">
        <v>3.2400000000000007</v>
      </c>
      <c r="E100" s="80">
        <v>5.62</v>
      </c>
      <c r="F100" s="80">
        <v>25</v>
      </c>
      <c r="G100" s="81">
        <v>163.39333333333335</v>
      </c>
      <c r="H100" s="80">
        <v>12.8</v>
      </c>
      <c r="I100" s="80">
        <v>11.866666666666667</v>
      </c>
      <c r="J100" s="80">
        <v>0.5666666666666667</v>
      </c>
      <c r="K100" s="83">
        <v>0.03333333333333334</v>
      </c>
      <c r="L100" s="84" t="s">
        <v>1714</v>
      </c>
      <c r="M100" s="93"/>
    </row>
    <row r="101" spans="1:13" ht="15.75" customHeight="1">
      <c r="A101" s="163"/>
      <c r="B101" s="78" t="s">
        <v>1716</v>
      </c>
      <c r="C101" s="82">
        <v>60</v>
      </c>
      <c r="D101" s="80">
        <v>3.9</v>
      </c>
      <c r="E101" s="80">
        <v>1.9</v>
      </c>
      <c r="F101" s="80">
        <v>31.1</v>
      </c>
      <c r="G101" s="81">
        <v>157.9</v>
      </c>
      <c r="H101" s="80">
        <v>12.5</v>
      </c>
      <c r="I101" s="80">
        <v>6.6</v>
      </c>
      <c r="J101" s="80">
        <v>3.4</v>
      </c>
      <c r="K101" s="80">
        <v>2.8</v>
      </c>
      <c r="L101" s="84" t="s">
        <v>1666</v>
      </c>
      <c r="M101" s="93"/>
    </row>
    <row r="102" spans="1:13" ht="15.75" customHeight="1">
      <c r="A102" s="271"/>
      <c r="B102" s="78" t="s">
        <v>1716</v>
      </c>
      <c r="C102" s="82">
        <v>50</v>
      </c>
      <c r="D102" s="80">
        <v>3.25</v>
      </c>
      <c r="E102" s="80">
        <v>1.583333333333333</v>
      </c>
      <c r="F102" s="80">
        <v>25.916666666666664</v>
      </c>
      <c r="G102" s="81">
        <v>131.58333333333334</v>
      </c>
      <c r="H102" s="80">
        <v>10.416666666666668</v>
      </c>
      <c r="I102" s="80">
        <v>5.5</v>
      </c>
      <c r="J102" s="80">
        <v>2.833333333333333</v>
      </c>
      <c r="K102" s="83">
        <v>2.333333333333333</v>
      </c>
      <c r="L102" s="84" t="s">
        <v>1666</v>
      </c>
      <c r="M102" s="93"/>
    </row>
    <row r="103" spans="1:13" ht="15.75" customHeight="1">
      <c r="A103" s="163" t="s">
        <v>1717</v>
      </c>
      <c r="B103" s="78" t="s">
        <v>1718</v>
      </c>
      <c r="C103" s="82">
        <v>50</v>
      </c>
      <c r="D103" s="80">
        <v>5.4</v>
      </c>
      <c r="E103" s="80">
        <v>7.6</v>
      </c>
      <c r="F103" s="80">
        <v>20.8</v>
      </c>
      <c r="G103" s="81">
        <v>173.4</v>
      </c>
      <c r="H103" s="80">
        <v>34.4</v>
      </c>
      <c r="I103" s="80">
        <v>7.2</v>
      </c>
      <c r="J103" s="80">
        <v>0.4</v>
      </c>
      <c r="K103" s="80">
        <v>0.1</v>
      </c>
      <c r="L103" s="84" t="s">
        <v>1719</v>
      </c>
      <c r="M103" s="93"/>
    </row>
    <row r="104" spans="1:13" ht="15.75" customHeight="1">
      <c r="A104" s="163"/>
      <c r="B104" s="78" t="s">
        <v>1718</v>
      </c>
      <c r="C104" s="82">
        <v>70</v>
      </c>
      <c r="D104" s="80">
        <v>7.8</v>
      </c>
      <c r="E104" s="80">
        <v>10.8</v>
      </c>
      <c r="F104" s="80">
        <v>29.1</v>
      </c>
      <c r="G104" s="81">
        <v>248.5</v>
      </c>
      <c r="H104" s="80">
        <v>48.9</v>
      </c>
      <c r="I104" s="80">
        <v>10.2</v>
      </c>
      <c r="J104" s="80">
        <v>0.7</v>
      </c>
      <c r="K104" s="83">
        <v>0.1</v>
      </c>
      <c r="L104" s="84" t="s">
        <v>1719</v>
      </c>
      <c r="M104" s="93"/>
    </row>
    <row r="105" spans="1:13" ht="15.75" customHeight="1">
      <c r="A105" s="271"/>
      <c r="B105" s="78" t="s">
        <v>126</v>
      </c>
      <c r="C105" s="82">
        <v>40</v>
      </c>
      <c r="D105" s="80">
        <v>3.8</v>
      </c>
      <c r="E105" s="80">
        <v>2.6</v>
      </c>
      <c r="F105" s="80">
        <v>26.7</v>
      </c>
      <c r="G105" s="81">
        <v>144.4</v>
      </c>
      <c r="H105" s="80">
        <v>20.7</v>
      </c>
      <c r="I105" s="80">
        <v>6.7</v>
      </c>
      <c r="J105" s="80">
        <v>0.5</v>
      </c>
      <c r="K105" s="83">
        <v>0.2</v>
      </c>
      <c r="L105" s="84" t="s">
        <v>127</v>
      </c>
      <c r="M105" s="93"/>
    </row>
    <row r="106" spans="1:13" ht="15.75" customHeight="1">
      <c r="A106" s="163" t="s">
        <v>1720</v>
      </c>
      <c r="B106" s="78" t="s">
        <v>126</v>
      </c>
      <c r="C106" s="82">
        <v>60</v>
      </c>
      <c r="D106" s="80">
        <v>5.6</v>
      </c>
      <c r="E106" s="80">
        <v>3.9</v>
      </c>
      <c r="F106" s="80">
        <v>40.2</v>
      </c>
      <c r="G106" s="81">
        <v>216.8</v>
      </c>
      <c r="H106" s="80">
        <v>30.9</v>
      </c>
      <c r="I106" s="80">
        <v>9.9</v>
      </c>
      <c r="J106" s="80">
        <v>0.8</v>
      </c>
      <c r="K106" s="83">
        <v>0.3</v>
      </c>
      <c r="L106" s="84" t="s">
        <v>127</v>
      </c>
      <c r="M106" s="93"/>
    </row>
    <row r="107" spans="1:13" ht="15.75" customHeight="1">
      <c r="A107" s="163"/>
      <c r="B107" s="78" t="s">
        <v>1721</v>
      </c>
      <c r="C107" s="82">
        <v>40</v>
      </c>
      <c r="D107" s="80">
        <v>3.8</v>
      </c>
      <c r="E107" s="80">
        <v>2.6</v>
      </c>
      <c r="F107" s="80">
        <v>27.2</v>
      </c>
      <c r="G107" s="81">
        <v>146.1</v>
      </c>
      <c r="H107" s="80">
        <v>20.5</v>
      </c>
      <c r="I107" s="80">
        <v>6.8</v>
      </c>
      <c r="J107" s="80">
        <v>0.5</v>
      </c>
      <c r="K107" s="83">
        <v>0.2</v>
      </c>
      <c r="L107" s="84" t="s">
        <v>127</v>
      </c>
      <c r="M107" s="93"/>
    </row>
    <row r="108" spans="1:13" ht="15.75" customHeight="1">
      <c r="A108" s="163" t="s">
        <v>1722</v>
      </c>
      <c r="B108" s="78" t="s">
        <v>1721</v>
      </c>
      <c r="C108" s="82">
        <v>60</v>
      </c>
      <c r="D108" s="80">
        <v>5.6</v>
      </c>
      <c r="E108" s="80">
        <v>3.9</v>
      </c>
      <c r="F108" s="80">
        <v>40.9</v>
      </c>
      <c r="G108" s="81">
        <v>219.4</v>
      </c>
      <c r="H108" s="80">
        <v>30.7</v>
      </c>
      <c r="I108" s="80">
        <v>10.1</v>
      </c>
      <c r="J108" s="80">
        <v>0.7</v>
      </c>
      <c r="K108" s="83">
        <v>0.3</v>
      </c>
      <c r="L108" s="84" t="s">
        <v>127</v>
      </c>
      <c r="M108" s="93"/>
    </row>
    <row r="109" spans="1:13" ht="15.75" customHeight="1">
      <c r="A109" s="163"/>
      <c r="B109" s="78" t="s">
        <v>1723</v>
      </c>
      <c r="C109" s="82">
        <v>50</v>
      </c>
      <c r="D109" s="80">
        <v>2.1</v>
      </c>
      <c r="E109" s="80">
        <v>3.5</v>
      </c>
      <c r="F109" s="80">
        <v>11.4</v>
      </c>
      <c r="G109" s="81">
        <v>85.3</v>
      </c>
      <c r="H109" s="80">
        <v>11.9</v>
      </c>
      <c r="I109" s="80">
        <v>9.7</v>
      </c>
      <c r="J109" s="80">
        <v>0.7</v>
      </c>
      <c r="K109" s="83">
        <v>0.7</v>
      </c>
      <c r="L109" s="84" t="s">
        <v>1724</v>
      </c>
      <c r="M109" s="93"/>
    </row>
    <row r="110" spans="1:13" ht="15.75" customHeight="1">
      <c r="A110" s="163" t="s">
        <v>1725</v>
      </c>
      <c r="B110" s="78" t="s">
        <v>1723</v>
      </c>
      <c r="C110" s="82">
        <v>100</v>
      </c>
      <c r="D110" s="83">
        <v>4.2</v>
      </c>
      <c r="E110" s="83">
        <v>7</v>
      </c>
      <c r="F110" s="83">
        <v>22.8</v>
      </c>
      <c r="G110" s="273">
        <v>170.6</v>
      </c>
      <c r="H110" s="83">
        <v>23.8</v>
      </c>
      <c r="I110" s="83">
        <v>19.4</v>
      </c>
      <c r="J110" s="83">
        <v>1.4</v>
      </c>
      <c r="K110" s="83">
        <v>1.4</v>
      </c>
      <c r="L110" s="84" t="s">
        <v>1724</v>
      </c>
      <c r="M110" s="93"/>
    </row>
    <row r="111" spans="1:13" ht="15.75">
      <c r="A111" s="163"/>
      <c r="B111" s="46" t="s">
        <v>1726</v>
      </c>
      <c r="C111" s="35">
        <v>107</v>
      </c>
      <c r="D111" s="36">
        <v>5.6</v>
      </c>
      <c r="E111" s="36">
        <v>10</v>
      </c>
      <c r="F111" s="36">
        <v>35.7</v>
      </c>
      <c r="G111" s="37">
        <v>255.2</v>
      </c>
      <c r="H111" s="36">
        <v>12</v>
      </c>
      <c r="I111" s="36">
        <v>8</v>
      </c>
      <c r="J111" s="36">
        <v>0.7</v>
      </c>
      <c r="K111" s="36">
        <v>0</v>
      </c>
      <c r="L111" s="28" t="s">
        <v>1727</v>
      </c>
      <c r="M111" s="93"/>
    </row>
    <row r="112" spans="1:13" ht="15.75">
      <c r="A112" s="163" t="s">
        <v>1728</v>
      </c>
      <c r="B112" s="46" t="s">
        <v>1726</v>
      </c>
      <c r="C112" s="35">
        <v>160</v>
      </c>
      <c r="D112" s="36">
        <v>8.4</v>
      </c>
      <c r="E112" s="36">
        <v>14.6</v>
      </c>
      <c r="F112" s="36">
        <v>53.5</v>
      </c>
      <c r="G112" s="37">
        <v>378.8</v>
      </c>
      <c r="H112" s="36">
        <v>6</v>
      </c>
      <c r="I112" s="36">
        <v>1.6</v>
      </c>
      <c r="J112" s="36">
        <v>0.2</v>
      </c>
      <c r="K112" s="36">
        <v>0</v>
      </c>
      <c r="L112" s="28" t="s">
        <v>1727</v>
      </c>
      <c r="M112" s="93"/>
    </row>
    <row r="113" spans="1:13" ht="15.75">
      <c r="A113" s="163"/>
      <c r="B113" s="46" t="s">
        <v>1729</v>
      </c>
      <c r="C113" s="35">
        <v>110</v>
      </c>
      <c r="D113" s="36">
        <v>5.8</v>
      </c>
      <c r="E113" s="36">
        <v>6.4</v>
      </c>
      <c r="F113" s="36">
        <v>35.9</v>
      </c>
      <c r="G113" s="37">
        <v>225.2</v>
      </c>
      <c r="H113" s="36">
        <v>19.2</v>
      </c>
      <c r="I113" s="36">
        <v>8.9</v>
      </c>
      <c r="J113" s="36">
        <v>0.7</v>
      </c>
      <c r="K113" s="36">
        <v>0</v>
      </c>
      <c r="L113" s="28" t="s">
        <v>1727</v>
      </c>
      <c r="M113" s="93"/>
    </row>
    <row r="114" spans="1:13" ht="15.75">
      <c r="A114" s="163"/>
      <c r="B114" s="46" t="s">
        <v>1729</v>
      </c>
      <c r="C114" s="35">
        <v>170</v>
      </c>
      <c r="D114" s="36">
        <v>8.8</v>
      </c>
      <c r="E114" s="36">
        <v>10.3</v>
      </c>
      <c r="F114" s="36">
        <v>54.1</v>
      </c>
      <c r="G114" s="37">
        <v>345.1</v>
      </c>
      <c r="H114" s="36">
        <v>12.4</v>
      </c>
      <c r="I114" s="36">
        <v>2.5</v>
      </c>
      <c r="J114" s="36">
        <v>0.2</v>
      </c>
      <c r="K114" s="36">
        <v>0</v>
      </c>
      <c r="L114" s="28" t="s">
        <v>1727</v>
      </c>
      <c r="M114" s="93"/>
    </row>
    <row r="115" spans="1:13" ht="15.75">
      <c r="A115" s="163" t="s">
        <v>1730</v>
      </c>
      <c r="B115" s="46" t="s">
        <v>1731</v>
      </c>
      <c r="C115" s="35">
        <v>110</v>
      </c>
      <c r="D115" s="36">
        <v>5.6</v>
      </c>
      <c r="E115" s="36">
        <v>4.9</v>
      </c>
      <c r="F115" s="36">
        <v>42.7</v>
      </c>
      <c r="G115" s="37">
        <v>236.6</v>
      </c>
      <c r="H115" s="36">
        <v>11.6</v>
      </c>
      <c r="I115" s="36">
        <v>8.9</v>
      </c>
      <c r="J115" s="36">
        <v>0.7</v>
      </c>
      <c r="K115" s="36">
        <v>0.2</v>
      </c>
      <c r="L115" s="28" t="s">
        <v>1727</v>
      </c>
      <c r="M115" s="93"/>
    </row>
    <row r="116" spans="1:13" ht="15.75">
      <c r="A116" s="163"/>
      <c r="B116" s="46" t="s">
        <v>1731</v>
      </c>
      <c r="C116" s="35">
        <v>170</v>
      </c>
      <c r="D116" s="36">
        <v>8.4</v>
      </c>
      <c r="E116" s="36">
        <v>7.3</v>
      </c>
      <c r="F116" s="36">
        <v>67.7</v>
      </c>
      <c r="G116" s="37">
        <v>367.9</v>
      </c>
      <c r="H116" s="36">
        <v>6</v>
      </c>
      <c r="I116" s="36">
        <v>3.4</v>
      </c>
      <c r="J116" s="36">
        <v>0.3</v>
      </c>
      <c r="K116" s="36">
        <v>0.5</v>
      </c>
      <c r="L116" s="28" t="s">
        <v>1727</v>
      </c>
      <c r="M116" s="93"/>
    </row>
    <row r="117" spans="1:13" ht="15.75">
      <c r="A117" s="163"/>
      <c r="B117" s="46" t="s">
        <v>1732</v>
      </c>
      <c r="C117" s="35">
        <v>110</v>
      </c>
      <c r="D117" s="36">
        <v>5.6</v>
      </c>
      <c r="E117" s="36">
        <v>4.9</v>
      </c>
      <c r="F117" s="36">
        <v>42.1</v>
      </c>
      <c r="G117" s="37">
        <v>234</v>
      </c>
      <c r="H117" s="36">
        <v>10.4</v>
      </c>
      <c r="I117" s="36">
        <v>8</v>
      </c>
      <c r="J117" s="36">
        <v>0.7</v>
      </c>
      <c r="K117" s="36">
        <v>0</v>
      </c>
      <c r="L117" s="28" t="s">
        <v>1727</v>
      </c>
      <c r="M117" s="93"/>
    </row>
    <row r="118" spans="2:13" ht="15.75">
      <c r="B118" s="46" t="s">
        <v>1732</v>
      </c>
      <c r="C118" s="35">
        <v>170</v>
      </c>
      <c r="D118" s="36">
        <v>8.3</v>
      </c>
      <c r="E118" s="36">
        <v>7.3</v>
      </c>
      <c r="F118" s="36">
        <v>59.9</v>
      </c>
      <c r="G118" s="37">
        <v>337.7</v>
      </c>
      <c r="H118" s="36">
        <v>3.6</v>
      </c>
      <c r="I118" s="36">
        <v>1.6</v>
      </c>
      <c r="J118" s="36">
        <v>0.2</v>
      </c>
      <c r="K118" s="36">
        <v>0</v>
      </c>
      <c r="L118" s="28" t="s">
        <v>1727</v>
      </c>
      <c r="M118" s="124"/>
    </row>
    <row r="119" spans="2:13" ht="15.75">
      <c r="B119" s="46" t="s">
        <v>1733</v>
      </c>
      <c r="C119" s="35">
        <v>30</v>
      </c>
      <c r="D119" s="36">
        <v>2.9</v>
      </c>
      <c r="E119" s="36">
        <v>1.2</v>
      </c>
      <c r="F119" s="36">
        <v>15</v>
      </c>
      <c r="G119" s="37">
        <v>82.2</v>
      </c>
      <c r="H119" s="36">
        <v>8.1</v>
      </c>
      <c r="I119" s="36">
        <v>4</v>
      </c>
      <c r="J119" s="36">
        <v>0.4</v>
      </c>
      <c r="K119" s="36">
        <v>0</v>
      </c>
      <c r="L119" s="28" t="s">
        <v>1734</v>
      </c>
      <c r="M119" s="124"/>
    </row>
    <row r="120" spans="2:13" ht="15.75">
      <c r="B120" s="46" t="s">
        <v>1733</v>
      </c>
      <c r="C120" s="35">
        <v>50</v>
      </c>
      <c r="D120" s="36">
        <v>4.7</v>
      </c>
      <c r="E120" s="36">
        <v>11.9</v>
      </c>
      <c r="F120" s="36">
        <v>24.5</v>
      </c>
      <c r="G120" s="37">
        <v>224.2</v>
      </c>
      <c r="H120" s="36">
        <v>11.6</v>
      </c>
      <c r="I120" s="36">
        <v>6.2</v>
      </c>
      <c r="J120" s="36">
        <v>0.6</v>
      </c>
      <c r="K120" s="36">
        <v>0</v>
      </c>
      <c r="L120" s="28" t="s">
        <v>1734</v>
      </c>
      <c r="M120" s="124"/>
    </row>
    <row r="121" spans="2:13" ht="15.75">
      <c r="B121" s="46" t="s">
        <v>1735</v>
      </c>
      <c r="C121" s="35">
        <v>30</v>
      </c>
      <c r="D121" s="36">
        <v>3.2</v>
      </c>
      <c r="E121" s="36">
        <v>1.4</v>
      </c>
      <c r="F121" s="36">
        <v>15.4</v>
      </c>
      <c r="G121" s="37">
        <v>87.6</v>
      </c>
      <c r="H121" s="36">
        <v>18.9</v>
      </c>
      <c r="I121" s="36">
        <v>5.2</v>
      </c>
      <c r="J121" s="36">
        <v>0.4</v>
      </c>
      <c r="K121" s="36">
        <v>0.1</v>
      </c>
      <c r="L121" s="28" t="s">
        <v>1734</v>
      </c>
      <c r="M121" s="124"/>
    </row>
    <row r="122" spans="2:13" ht="15.75">
      <c r="B122" s="46" t="s">
        <v>1735</v>
      </c>
      <c r="C122" s="35">
        <v>50</v>
      </c>
      <c r="D122" s="36">
        <v>5.1</v>
      </c>
      <c r="E122" s="36">
        <v>3.4</v>
      </c>
      <c r="F122" s="36">
        <v>25.2</v>
      </c>
      <c r="G122" s="37">
        <v>152.3</v>
      </c>
      <c r="H122" s="36">
        <v>29.6</v>
      </c>
      <c r="I122" s="36">
        <v>8.3</v>
      </c>
      <c r="J122" s="36">
        <v>0.6</v>
      </c>
      <c r="K122" s="36">
        <v>0.2</v>
      </c>
      <c r="L122" s="28" t="s">
        <v>1734</v>
      </c>
      <c r="M122" s="46"/>
    </row>
    <row r="123" spans="2:13" ht="15.75">
      <c r="B123" s="46" t="s">
        <v>1736</v>
      </c>
      <c r="C123" s="35">
        <v>45</v>
      </c>
      <c r="D123" s="36">
        <v>3.7</v>
      </c>
      <c r="E123" s="36">
        <v>3.4</v>
      </c>
      <c r="F123" s="36">
        <v>30.1</v>
      </c>
      <c r="G123" s="37">
        <v>163.7</v>
      </c>
      <c r="H123" s="36">
        <v>15.9</v>
      </c>
      <c r="I123" s="36">
        <v>5.4</v>
      </c>
      <c r="J123" s="36">
        <v>0.9</v>
      </c>
      <c r="K123" s="36">
        <v>0.3</v>
      </c>
      <c r="L123" s="28" t="s">
        <v>1737</v>
      </c>
      <c r="M123" s="46"/>
    </row>
    <row r="124" spans="2:13" ht="15.75">
      <c r="B124" s="46" t="s">
        <v>1736</v>
      </c>
      <c r="C124" s="35">
        <v>60</v>
      </c>
      <c r="D124" s="36">
        <v>4.9</v>
      </c>
      <c r="E124" s="36">
        <v>4.5</v>
      </c>
      <c r="F124" s="36">
        <v>40.1</v>
      </c>
      <c r="G124" s="37">
        <v>217.8</v>
      </c>
      <c r="H124" s="36">
        <v>21.2</v>
      </c>
      <c r="I124" s="36">
        <v>7.2</v>
      </c>
      <c r="J124" s="36">
        <v>1.2</v>
      </c>
      <c r="K124" s="36">
        <v>0.4</v>
      </c>
      <c r="L124" s="28" t="s">
        <v>1737</v>
      </c>
      <c r="M124" s="46"/>
    </row>
    <row r="125" spans="2:13" ht="15.75">
      <c r="B125" s="46" t="s">
        <v>1738</v>
      </c>
      <c r="C125" s="35">
        <v>50</v>
      </c>
      <c r="D125" s="36">
        <v>3.6</v>
      </c>
      <c r="E125" s="36">
        <v>3</v>
      </c>
      <c r="F125" s="36">
        <v>20.7</v>
      </c>
      <c r="G125" s="37">
        <v>124.5</v>
      </c>
      <c r="H125" s="36">
        <v>32.1</v>
      </c>
      <c r="I125" s="36">
        <v>10.4</v>
      </c>
      <c r="J125" s="36">
        <v>0.5</v>
      </c>
      <c r="K125" s="36">
        <v>13.2</v>
      </c>
      <c r="L125" s="28" t="s">
        <v>1739</v>
      </c>
      <c r="M125" s="46" t="s">
        <v>1740</v>
      </c>
    </row>
    <row r="126" spans="2:13" ht="15.75">
      <c r="B126" s="46" t="s">
        <v>1738</v>
      </c>
      <c r="C126" s="35">
        <v>80</v>
      </c>
      <c r="D126" s="36">
        <v>5.6</v>
      </c>
      <c r="E126" s="36">
        <v>4.7</v>
      </c>
      <c r="F126" s="36">
        <v>32.7</v>
      </c>
      <c r="G126" s="37">
        <v>195.6</v>
      </c>
      <c r="H126" s="36">
        <v>47.6</v>
      </c>
      <c r="I126" s="36">
        <v>15.3</v>
      </c>
      <c r="J126" s="36">
        <v>0.8</v>
      </c>
      <c r="K126" s="36">
        <v>17</v>
      </c>
      <c r="L126" s="28" t="s">
        <v>1739</v>
      </c>
      <c r="M126" s="46" t="s">
        <v>1740</v>
      </c>
    </row>
    <row r="127" spans="2:13" ht="15.75">
      <c r="B127" s="46" t="s">
        <v>1741</v>
      </c>
      <c r="C127" s="41">
        <v>50</v>
      </c>
      <c r="D127" s="42">
        <v>3.8</v>
      </c>
      <c r="E127" s="42">
        <v>3.2</v>
      </c>
      <c r="F127" s="42">
        <v>20.4</v>
      </c>
      <c r="G127" s="37">
        <v>126.1</v>
      </c>
      <c r="H127" s="189">
        <v>31.2</v>
      </c>
      <c r="I127" s="189">
        <v>10.1</v>
      </c>
      <c r="J127" s="189">
        <v>0.5</v>
      </c>
      <c r="K127" s="189">
        <v>15.9</v>
      </c>
      <c r="L127" s="28" t="s">
        <v>1739</v>
      </c>
      <c r="M127" s="46" t="s">
        <v>1742</v>
      </c>
    </row>
    <row r="128" spans="2:13" ht="15.75">
      <c r="B128" s="46" t="s">
        <v>1741</v>
      </c>
      <c r="C128" s="41">
        <v>80</v>
      </c>
      <c r="D128" s="275">
        <v>5.9</v>
      </c>
      <c r="E128" s="275">
        <v>5</v>
      </c>
      <c r="F128" s="275">
        <v>32.2</v>
      </c>
      <c r="G128" s="37">
        <v>197.9</v>
      </c>
      <c r="H128" s="189">
        <v>47.4</v>
      </c>
      <c r="I128" s="189">
        <v>14.8</v>
      </c>
      <c r="J128" s="189">
        <v>0.8</v>
      </c>
      <c r="K128" s="189">
        <v>16.4</v>
      </c>
      <c r="L128" s="28" t="s">
        <v>1739</v>
      </c>
      <c r="M128" s="46" t="s">
        <v>1742</v>
      </c>
    </row>
    <row r="129" spans="2:13" ht="15.75">
      <c r="B129" s="46" t="s">
        <v>1743</v>
      </c>
      <c r="C129" s="35">
        <v>50</v>
      </c>
      <c r="D129" s="189">
        <v>4.2</v>
      </c>
      <c r="E129" s="189">
        <v>2.4</v>
      </c>
      <c r="F129" s="189">
        <v>22.6</v>
      </c>
      <c r="G129" s="37">
        <v>128.6</v>
      </c>
      <c r="H129" s="189">
        <v>9.3</v>
      </c>
      <c r="I129" s="189">
        <v>6.9</v>
      </c>
      <c r="J129" s="189">
        <v>0.5</v>
      </c>
      <c r="K129" s="189">
        <v>0</v>
      </c>
      <c r="L129" s="28" t="s">
        <v>1744</v>
      </c>
      <c r="M129" s="46" t="s">
        <v>1745</v>
      </c>
    </row>
    <row r="130" spans="2:13" ht="15.75">
      <c r="B130" s="46" t="s">
        <v>1743</v>
      </c>
      <c r="C130" s="35">
        <v>70</v>
      </c>
      <c r="D130" s="189">
        <v>5.7</v>
      </c>
      <c r="E130" s="189">
        <v>3.6</v>
      </c>
      <c r="F130" s="189">
        <v>26.8</v>
      </c>
      <c r="G130" s="37">
        <v>162.7</v>
      </c>
      <c r="H130" s="189">
        <v>13.7</v>
      </c>
      <c r="I130" s="189">
        <v>9.8</v>
      </c>
      <c r="J130" s="189">
        <v>0.7</v>
      </c>
      <c r="K130" s="189">
        <v>0</v>
      </c>
      <c r="L130" s="28" t="s">
        <v>1744</v>
      </c>
      <c r="M130" s="46" t="s">
        <v>1745</v>
      </c>
    </row>
    <row r="131" spans="2:13" ht="15.75">
      <c r="B131" s="46" t="s">
        <v>1746</v>
      </c>
      <c r="C131" s="35">
        <v>50</v>
      </c>
      <c r="D131" s="189">
        <v>4.4</v>
      </c>
      <c r="E131" s="189">
        <v>2.5</v>
      </c>
      <c r="F131" s="189">
        <v>22.6</v>
      </c>
      <c r="G131" s="37">
        <v>130.2</v>
      </c>
      <c r="H131" s="189">
        <v>8.8</v>
      </c>
      <c r="I131" s="189">
        <v>6.1</v>
      </c>
      <c r="J131" s="189">
        <v>0.5</v>
      </c>
      <c r="K131" s="189">
        <v>0</v>
      </c>
      <c r="L131" s="28" t="s">
        <v>1744</v>
      </c>
      <c r="M131" s="46"/>
    </row>
    <row r="132" spans="2:13" ht="15.75">
      <c r="B132" s="46" t="s">
        <v>1746</v>
      </c>
      <c r="C132" s="35">
        <v>70</v>
      </c>
      <c r="D132" s="189">
        <v>5.9</v>
      </c>
      <c r="E132" s="189">
        <v>3.9</v>
      </c>
      <c r="F132" s="189">
        <v>26.8</v>
      </c>
      <c r="G132" s="37">
        <v>165.8</v>
      </c>
      <c r="H132" s="189">
        <v>12.8</v>
      </c>
      <c r="I132" s="189">
        <v>8.2</v>
      </c>
      <c r="J132" s="189">
        <v>0.7</v>
      </c>
      <c r="K132" s="189">
        <v>0</v>
      </c>
      <c r="L132" s="28" t="s">
        <v>1744</v>
      </c>
      <c r="M132" s="46"/>
    </row>
    <row r="133" spans="2:13" ht="15.75">
      <c r="B133" s="46" t="s">
        <v>1747</v>
      </c>
      <c r="C133" s="35">
        <v>50</v>
      </c>
      <c r="D133" s="189">
        <v>3.9</v>
      </c>
      <c r="E133" s="189">
        <v>2.3</v>
      </c>
      <c r="F133" s="189">
        <v>23.1</v>
      </c>
      <c r="G133" s="37">
        <v>129.1</v>
      </c>
      <c r="H133" s="189">
        <v>8.4</v>
      </c>
      <c r="I133" s="189">
        <v>5.8</v>
      </c>
      <c r="J133" s="189">
        <v>0.5</v>
      </c>
      <c r="K133" s="189">
        <v>0</v>
      </c>
      <c r="L133" s="28" t="s">
        <v>1744</v>
      </c>
      <c r="M133" s="46"/>
    </row>
    <row r="134" spans="2:13" ht="15.75">
      <c r="B134" s="46" t="s">
        <v>1747</v>
      </c>
      <c r="C134" s="35">
        <v>70</v>
      </c>
      <c r="D134" s="189">
        <v>5.1</v>
      </c>
      <c r="E134" s="189">
        <v>3.5</v>
      </c>
      <c r="F134" s="189">
        <v>27.5</v>
      </c>
      <c r="G134" s="37">
        <v>161.2</v>
      </c>
      <c r="H134" s="189">
        <v>11.8</v>
      </c>
      <c r="I134" s="189">
        <v>0.3</v>
      </c>
      <c r="J134" s="189">
        <v>0.7</v>
      </c>
      <c r="K134" s="189">
        <v>0</v>
      </c>
      <c r="L134" s="28" t="s">
        <v>1744</v>
      </c>
      <c r="M134" s="46"/>
    </row>
    <row r="135" spans="2:13" ht="15.75">
      <c r="B135" s="46" t="s">
        <v>1748</v>
      </c>
      <c r="C135" s="35">
        <v>15</v>
      </c>
      <c r="D135" s="189">
        <v>0.7</v>
      </c>
      <c r="E135" s="189">
        <v>1.2</v>
      </c>
      <c r="F135" s="189">
        <v>3.6</v>
      </c>
      <c r="G135" s="37">
        <v>27.7</v>
      </c>
      <c r="H135" s="189">
        <v>2</v>
      </c>
      <c r="I135" s="189">
        <v>2.7</v>
      </c>
      <c r="J135" s="189">
        <v>0.1</v>
      </c>
      <c r="K135" s="189">
        <v>0</v>
      </c>
      <c r="L135" s="28" t="s">
        <v>1749</v>
      </c>
      <c r="M135" s="46"/>
    </row>
    <row r="136" spans="2:13" ht="15.75">
      <c r="B136" s="46" t="s">
        <v>1748</v>
      </c>
      <c r="C136" s="35">
        <v>21</v>
      </c>
      <c r="D136" s="189">
        <v>0.9</v>
      </c>
      <c r="E136" s="189">
        <v>1.7</v>
      </c>
      <c r="F136" s="189">
        <v>5</v>
      </c>
      <c r="G136" s="37">
        <v>38.9</v>
      </c>
      <c r="H136" s="189">
        <v>2.8</v>
      </c>
      <c r="I136" s="189">
        <v>3.8</v>
      </c>
      <c r="J136" s="189">
        <v>0.2</v>
      </c>
      <c r="K136" s="189">
        <v>0</v>
      </c>
      <c r="L136" s="28" t="s">
        <v>1749</v>
      </c>
      <c r="M136" s="46"/>
    </row>
    <row r="137" spans="2:13" ht="15.75">
      <c r="B137" s="46" t="s">
        <v>1750</v>
      </c>
      <c r="C137" s="35">
        <v>15</v>
      </c>
      <c r="D137" s="189">
        <v>2.7</v>
      </c>
      <c r="E137" s="189">
        <v>1.4</v>
      </c>
      <c r="F137" s="189">
        <v>0.2</v>
      </c>
      <c r="G137" s="37">
        <v>24.7</v>
      </c>
      <c r="H137" s="189">
        <v>7.6</v>
      </c>
      <c r="I137" s="189">
        <v>10.3</v>
      </c>
      <c r="J137" s="189">
        <v>0.2</v>
      </c>
      <c r="K137" s="189">
        <v>0.1</v>
      </c>
      <c r="L137" s="28" t="s">
        <v>1751</v>
      </c>
      <c r="M137" s="46"/>
    </row>
    <row r="138" spans="2:13" ht="15.75">
      <c r="B138" s="46" t="s">
        <v>1750</v>
      </c>
      <c r="C138" s="35">
        <v>21</v>
      </c>
      <c r="D138" s="189">
        <v>3.9</v>
      </c>
      <c r="E138" s="189">
        <v>2</v>
      </c>
      <c r="F138" s="189">
        <v>0.3</v>
      </c>
      <c r="G138" s="37">
        <v>35</v>
      </c>
      <c r="H138" s="189">
        <v>10.8</v>
      </c>
      <c r="I138" s="189">
        <v>14.7</v>
      </c>
      <c r="J138" s="189">
        <v>0.3</v>
      </c>
      <c r="K138" s="189">
        <v>0.1</v>
      </c>
      <c r="L138" s="28" t="s">
        <v>1751</v>
      </c>
      <c r="M138" s="46"/>
    </row>
    <row r="139" spans="2:13" ht="15.75">
      <c r="B139" s="46" t="s">
        <v>1752</v>
      </c>
      <c r="C139" s="35">
        <v>15</v>
      </c>
      <c r="D139" s="189">
        <v>3.5</v>
      </c>
      <c r="E139" s="189">
        <v>2.3</v>
      </c>
      <c r="F139" s="189">
        <v>0.2</v>
      </c>
      <c r="G139" s="37">
        <v>35.3</v>
      </c>
      <c r="H139" s="189">
        <v>4.5</v>
      </c>
      <c r="I139" s="189">
        <v>4.9</v>
      </c>
      <c r="J139" s="189">
        <v>0.1</v>
      </c>
      <c r="K139" s="189">
        <v>0.1</v>
      </c>
      <c r="L139" s="28" t="s">
        <v>1751</v>
      </c>
      <c r="M139" s="100"/>
    </row>
    <row r="140" spans="2:13" ht="15.75">
      <c r="B140" s="46" t="s">
        <v>1752</v>
      </c>
      <c r="C140" s="35">
        <v>21</v>
      </c>
      <c r="D140" s="189">
        <v>4.9</v>
      </c>
      <c r="E140" s="189">
        <v>3.3</v>
      </c>
      <c r="F140" s="189">
        <v>0.3</v>
      </c>
      <c r="G140" s="37">
        <v>49.9</v>
      </c>
      <c r="H140" s="189">
        <v>6.4</v>
      </c>
      <c r="I140" s="189">
        <v>7</v>
      </c>
      <c r="J140" s="189">
        <v>0.2</v>
      </c>
      <c r="K140" s="189">
        <v>0.2</v>
      </c>
      <c r="L140" s="28" t="s">
        <v>1751</v>
      </c>
      <c r="M140" s="100"/>
    </row>
    <row r="141" spans="2:13" ht="15.75">
      <c r="B141" s="46" t="s">
        <v>1753</v>
      </c>
      <c r="C141" s="35">
        <v>18</v>
      </c>
      <c r="D141" s="189">
        <v>0.4</v>
      </c>
      <c r="E141" s="189">
        <v>1.3</v>
      </c>
      <c r="F141" s="189">
        <v>0.6</v>
      </c>
      <c r="G141" s="37">
        <v>15.4</v>
      </c>
      <c r="H141" s="189">
        <v>17.6</v>
      </c>
      <c r="I141" s="189">
        <v>3.3</v>
      </c>
      <c r="J141" s="189">
        <v>0.2</v>
      </c>
      <c r="K141" s="189">
        <v>5.2</v>
      </c>
      <c r="L141" s="28" t="s">
        <v>1754</v>
      </c>
      <c r="M141" s="100"/>
    </row>
    <row r="142" spans="2:13" ht="15.75">
      <c r="B142" s="46" t="s">
        <v>1753</v>
      </c>
      <c r="C142" s="35">
        <v>21</v>
      </c>
      <c r="D142" s="189">
        <v>0.6</v>
      </c>
      <c r="E142" s="189">
        <v>1.3</v>
      </c>
      <c r="F142" s="189">
        <v>0.8</v>
      </c>
      <c r="G142" s="37">
        <v>17.7</v>
      </c>
      <c r="H142" s="189">
        <v>24.5</v>
      </c>
      <c r="I142" s="189">
        <v>4.6</v>
      </c>
      <c r="J142" s="189">
        <v>0.3</v>
      </c>
      <c r="K142" s="189">
        <v>7.2</v>
      </c>
      <c r="L142" s="28" t="s">
        <v>1754</v>
      </c>
      <c r="M142" s="100"/>
    </row>
  </sheetData>
  <sheetProtection selectLockedCells="1" selectUnlockedCells="1"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64"/>
  <sheetViews>
    <sheetView zoomScale="115" zoomScaleNormal="115" zoomScalePageLayoutView="0" workbookViewId="0" topLeftCell="B43">
      <selection activeCell="B56" sqref="B56:L56"/>
    </sheetView>
  </sheetViews>
  <sheetFormatPr defaultColWidth="10.25390625" defaultRowHeight="12.75"/>
  <cols>
    <col min="1" max="1" width="0" style="94" hidden="1" customWidth="1"/>
    <col min="2" max="2" width="40.375" style="124" customWidth="1"/>
    <col min="3" max="3" width="10.375" style="258" customWidth="1"/>
    <col min="4" max="6" width="10.375" style="128" customWidth="1"/>
    <col min="7" max="7" width="10.00390625" style="128" customWidth="1"/>
    <col min="8" max="11" width="10.375" style="128" customWidth="1"/>
    <col min="12" max="12" width="25.125" style="124" customWidth="1"/>
    <col min="13" max="16384" width="10.25390625" style="94" customWidth="1"/>
  </cols>
  <sheetData>
    <row r="1" spans="1:12" ht="18.75" customHeight="1">
      <c r="A1" s="856"/>
      <c r="B1" s="855" t="s">
        <v>1</v>
      </c>
      <c r="C1" s="855" t="s">
        <v>193</v>
      </c>
      <c r="D1" s="855" t="s">
        <v>194</v>
      </c>
      <c r="E1" s="855"/>
      <c r="F1" s="855"/>
      <c r="G1" s="855"/>
      <c r="H1" s="851" t="s">
        <v>195</v>
      </c>
      <c r="I1" s="851"/>
      <c r="J1" s="851"/>
      <c r="K1" s="848" t="s">
        <v>196</v>
      </c>
      <c r="L1" s="848" t="s">
        <v>7</v>
      </c>
    </row>
    <row r="2" spans="1:12" ht="42.75" customHeight="1">
      <c r="A2" s="856"/>
      <c r="B2" s="855"/>
      <c r="C2" s="855"/>
      <c r="D2" s="82" t="s">
        <v>198</v>
      </c>
      <c r="E2" s="82" t="s">
        <v>199</v>
      </c>
      <c r="F2" s="82" t="s">
        <v>200</v>
      </c>
      <c r="G2" s="82" t="s">
        <v>201</v>
      </c>
      <c r="H2" s="47" t="s">
        <v>11</v>
      </c>
      <c r="I2" s="47" t="s">
        <v>12</v>
      </c>
      <c r="J2" s="47" t="s">
        <v>13</v>
      </c>
      <c r="K2" s="848"/>
      <c r="L2" s="848"/>
    </row>
    <row r="3" spans="1:12" ht="13.5" customHeight="1">
      <c r="A3" s="276" t="s">
        <v>1755</v>
      </c>
      <c r="B3" s="54" t="s">
        <v>1756</v>
      </c>
      <c r="C3" s="55">
        <v>100</v>
      </c>
      <c r="D3" s="36">
        <v>14.8</v>
      </c>
      <c r="E3" s="36">
        <v>7.3</v>
      </c>
      <c r="F3" s="36">
        <v>14.6</v>
      </c>
      <c r="G3" s="37">
        <v>185</v>
      </c>
      <c r="H3" s="36">
        <v>94.1</v>
      </c>
      <c r="I3" s="36">
        <v>18.5</v>
      </c>
      <c r="J3" s="36">
        <v>0</v>
      </c>
      <c r="K3" s="36">
        <v>0.2</v>
      </c>
      <c r="L3" s="56" t="s">
        <v>1757</v>
      </c>
    </row>
    <row r="4" spans="1:12" ht="13.5" customHeight="1">
      <c r="A4" s="276"/>
      <c r="B4" s="54" t="s">
        <v>1756</v>
      </c>
      <c r="C4" s="55">
        <v>130</v>
      </c>
      <c r="D4" s="36">
        <v>19.2</v>
      </c>
      <c r="E4" s="36">
        <v>9.5</v>
      </c>
      <c r="F4" s="36">
        <v>19</v>
      </c>
      <c r="G4" s="37">
        <v>241</v>
      </c>
      <c r="H4" s="36">
        <v>122.3</v>
      </c>
      <c r="I4" s="36">
        <v>24.1</v>
      </c>
      <c r="J4" s="36">
        <v>0</v>
      </c>
      <c r="K4" s="36">
        <v>0.3</v>
      </c>
      <c r="L4" s="56" t="s">
        <v>1757</v>
      </c>
    </row>
    <row r="5" spans="1:12" ht="15.75" customHeight="1">
      <c r="A5" s="276"/>
      <c r="B5" s="54" t="s">
        <v>1756</v>
      </c>
      <c r="C5" s="55">
        <v>150</v>
      </c>
      <c r="D5" s="277">
        <v>22.2</v>
      </c>
      <c r="E5" s="277">
        <v>10.95</v>
      </c>
      <c r="F5" s="277">
        <v>21.9</v>
      </c>
      <c r="G5" s="278">
        <v>277.5</v>
      </c>
      <c r="H5" s="277">
        <v>141.15</v>
      </c>
      <c r="I5" s="277">
        <v>27.75</v>
      </c>
      <c r="J5" s="277">
        <v>0</v>
      </c>
      <c r="K5" s="277">
        <v>0.3</v>
      </c>
      <c r="L5" s="56" t="s">
        <v>1757</v>
      </c>
    </row>
    <row r="6" spans="1:12" ht="13.5" customHeight="1">
      <c r="A6" s="276"/>
      <c r="B6" s="54" t="s">
        <v>1756</v>
      </c>
      <c r="C6" s="55">
        <v>200</v>
      </c>
      <c r="D6" s="277">
        <v>29.6</v>
      </c>
      <c r="E6" s="277">
        <v>14.6</v>
      </c>
      <c r="F6" s="277">
        <v>29.2</v>
      </c>
      <c r="G6" s="278">
        <v>370</v>
      </c>
      <c r="H6" s="277">
        <v>188.2</v>
      </c>
      <c r="I6" s="277">
        <v>37</v>
      </c>
      <c r="J6" s="277">
        <v>0</v>
      </c>
      <c r="K6" s="277">
        <v>0.4</v>
      </c>
      <c r="L6" s="56" t="s">
        <v>1757</v>
      </c>
    </row>
    <row r="7" spans="1:12" ht="13.5" customHeight="1">
      <c r="A7" s="276"/>
      <c r="B7" s="54" t="s">
        <v>1758</v>
      </c>
      <c r="C7" s="25" t="s">
        <v>1759</v>
      </c>
      <c r="D7" s="36">
        <v>14.8</v>
      </c>
      <c r="E7" s="36">
        <v>10.9</v>
      </c>
      <c r="F7" s="36">
        <v>15.3</v>
      </c>
      <c r="G7" s="37">
        <v>218</v>
      </c>
      <c r="H7" s="36">
        <v>95.3</v>
      </c>
      <c r="I7" s="36">
        <v>18.5</v>
      </c>
      <c r="J7" s="36">
        <v>0.6</v>
      </c>
      <c r="K7" s="36">
        <v>0.2</v>
      </c>
      <c r="L7" s="56" t="s">
        <v>1757</v>
      </c>
    </row>
    <row r="8" spans="1:12" ht="13.5" customHeight="1">
      <c r="A8" s="276"/>
      <c r="B8" s="54" t="s">
        <v>1758</v>
      </c>
      <c r="C8" s="25" t="s">
        <v>1760</v>
      </c>
      <c r="D8" s="36">
        <v>22.2</v>
      </c>
      <c r="E8" s="36">
        <v>16.4</v>
      </c>
      <c r="F8" s="36">
        <v>23</v>
      </c>
      <c r="G8" s="37">
        <v>327</v>
      </c>
      <c r="H8" s="36">
        <v>143</v>
      </c>
      <c r="I8" s="36">
        <v>27.8</v>
      </c>
      <c r="J8" s="36">
        <v>0.9</v>
      </c>
      <c r="K8" s="36">
        <v>0.3</v>
      </c>
      <c r="L8" s="56" t="s">
        <v>1757</v>
      </c>
    </row>
    <row r="9" spans="1:12" ht="13.5" customHeight="1">
      <c r="A9" s="123"/>
      <c r="B9" s="54" t="s">
        <v>1761</v>
      </c>
      <c r="C9" s="279" t="s">
        <v>1762</v>
      </c>
      <c r="D9" s="36">
        <v>14.8</v>
      </c>
      <c r="E9" s="36">
        <v>7.4</v>
      </c>
      <c r="F9" s="36">
        <v>24.8</v>
      </c>
      <c r="G9" s="37">
        <v>225</v>
      </c>
      <c r="H9" s="36">
        <v>94.6</v>
      </c>
      <c r="I9" s="36">
        <v>8.5</v>
      </c>
      <c r="J9" s="36">
        <v>0.6</v>
      </c>
      <c r="K9" s="36">
        <v>0.2</v>
      </c>
      <c r="L9" s="56" t="s">
        <v>1757</v>
      </c>
    </row>
    <row r="10" spans="1:12" ht="13.5" customHeight="1">
      <c r="A10" s="276" t="s">
        <v>1763</v>
      </c>
      <c r="B10" s="54" t="s">
        <v>1761</v>
      </c>
      <c r="C10" s="55" t="s">
        <v>217</v>
      </c>
      <c r="D10" s="280">
        <v>22.2</v>
      </c>
      <c r="E10" s="280">
        <v>11.1</v>
      </c>
      <c r="F10" s="280">
        <v>37.2</v>
      </c>
      <c r="G10" s="281">
        <v>338</v>
      </c>
      <c r="H10" s="280">
        <v>141.9</v>
      </c>
      <c r="I10" s="280">
        <v>12.8</v>
      </c>
      <c r="J10" s="280">
        <v>0.9</v>
      </c>
      <c r="K10" s="280">
        <v>0.3</v>
      </c>
      <c r="L10" s="56" t="s">
        <v>1757</v>
      </c>
    </row>
    <row r="11" spans="1:12" ht="13.5" customHeight="1">
      <c r="A11" s="276"/>
      <c r="B11" s="54" t="s">
        <v>1764</v>
      </c>
      <c r="C11" s="55">
        <v>130</v>
      </c>
      <c r="D11" s="280">
        <v>24.3</v>
      </c>
      <c r="E11" s="280">
        <v>16.4</v>
      </c>
      <c r="F11" s="280">
        <v>14.8</v>
      </c>
      <c r="G11" s="281">
        <v>263</v>
      </c>
      <c r="H11" s="280">
        <v>202.5</v>
      </c>
      <c r="I11" s="280">
        <v>33.8</v>
      </c>
      <c r="J11" s="280">
        <v>1</v>
      </c>
      <c r="K11" s="280">
        <v>0.4</v>
      </c>
      <c r="L11" s="56" t="s">
        <v>1765</v>
      </c>
    </row>
    <row r="12" spans="1:12" ht="13.5" customHeight="1">
      <c r="A12" s="276"/>
      <c r="B12" s="54" t="s">
        <v>1764</v>
      </c>
      <c r="C12" s="55">
        <v>100</v>
      </c>
      <c r="D12" s="36">
        <v>18.69</v>
      </c>
      <c r="E12" s="36">
        <v>12.6</v>
      </c>
      <c r="F12" s="36">
        <v>11.4</v>
      </c>
      <c r="G12" s="37">
        <v>234</v>
      </c>
      <c r="H12" s="36">
        <v>155.8</v>
      </c>
      <c r="I12" s="36">
        <v>26</v>
      </c>
      <c r="J12" s="36">
        <v>0.8</v>
      </c>
      <c r="K12" s="36">
        <v>0.3</v>
      </c>
      <c r="L12" s="56" t="s">
        <v>1765</v>
      </c>
    </row>
    <row r="13" spans="1:12" ht="13.5" customHeight="1">
      <c r="A13" s="276"/>
      <c r="B13" s="54" t="s">
        <v>1764</v>
      </c>
      <c r="C13" s="55">
        <v>150</v>
      </c>
      <c r="D13" s="36">
        <v>28.05</v>
      </c>
      <c r="E13" s="36">
        <v>18.9</v>
      </c>
      <c r="F13" s="36">
        <v>17.1</v>
      </c>
      <c r="G13" s="37">
        <v>351</v>
      </c>
      <c r="H13" s="36">
        <v>233.7</v>
      </c>
      <c r="I13" s="36">
        <v>39</v>
      </c>
      <c r="J13" s="36">
        <v>1.2</v>
      </c>
      <c r="K13" s="36">
        <v>0.45</v>
      </c>
      <c r="L13" s="56" t="s">
        <v>1765</v>
      </c>
    </row>
    <row r="14" spans="1:12" ht="13.5" customHeight="1">
      <c r="A14" s="276"/>
      <c r="B14" s="54" t="s">
        <v>1766</v>
      </c>
      <c r="C14" s="279" t="s">
        <v>1759</v>
      </c>
      <c r="D14" s="36">
        <v>18.7</v>
      </c>
      <c r="E14" s="36">
        <v>16.2</v>
      </c>
      <c r="F14" s="36">
        <v>11.5</v>
      </c>
      <c r="G14" s="37">
        <v>267</v>
      </c>
      <c r="H14" s="36">
        <v>157</v>
      </c>
      <c r="I14" s="36">
        <v>26</v>
      </c>
      <c r="J14" s="36">
        <v>0.8</v>
      </c>
      <c r="K14" s="36">
        <v>0.3</v>
      </c>
      <c r="L14" s="56" t="s">
        <v>1765</v>
      </c>
    </row>
    <row r="15" spans="1:12" ht="13.5" customHeight="1">
      <c r="A15" s="123"/>
      <c r="B15" s="54" t="s">
        <v>1766</v>
      </c>
      <c r="C15" s="55" t="s">
        <v>1760</v>
      </c>
      <c r="D15" s="280">
        <v>24.3</v>
      </c>
      <c r="E15" s="280">
        <v>17.3</v>
      </c>
      <c r="F15" s="280">
        <v>401</v>
      </c>
      <c r="G15" s="281">
        <v>235.5</v>
      </c>
      <c r="H15" s="280">
        <v>39</v>
      </c>
      <c r="I15" s="280">
        <v>1.2</v>
      </c>
      <c r="J15" s="280">
        <v>0.5</v>
      </c>
      <c r="K15" s="280">
        <v>0.25</v>
      </c>
      <c r="L15" s="56" t="s">
        <v>1765</v>
      </c>
    </row>
    <row r="16" spans="1:12" ht="13.5" customHeight="1">
      <c r="A16" s="123"/>
      <c r="B16" s="54" t="s">
        <v>1767</v>
      </c>
      <c r="C16" s="55" t="s">
        <v>1768</v>
      </c>
      <c r="D16" s="280">
        <v>18.8</v>
      </c>
      <c r="E16" s="280">
        <v>12.7</v>
      </c>
      <c r="F16" s="280">
        <v>25</v>
      </c>
      <c r="G16" s="281">
        <v>287</v>
      </c>
      <c r="H16" s="280">
        <v>158</v>
      </c>
      <c r="I16" s="280">
        <v>27</v>
      </c>
      <c r="J16" s="280">
        <v>1.1</v>
      </c>
      <c r="K16" s="280">
        <v>0.6</v>
      </c>
      <c r="L16" s="56" t="s">
        <v>1765</v>
      </c>
    </row>
    <row r="17" spans="1:12" ht="13.5" customHeight="1">
      <c r="A17" s="123"/>
      <c r="B17" s="54" t="s">
        <v>1767</v>
      </c>
      <c r="C17" s="55" t="s">
        <v>1769</v>
      </c>
      <c r="D17" s="280">
        <v>28.2</v>
      </c>
      <c r="E17" s="280">
        <v>19.1</v>
      </c>
      <c r="F17" s="280">
        <v>37.5</v>
      </c>
      <c r="G17" s="281">
        <v>431</v>
      </c>
      <c r="H17" s="280">
        <v>237</v>
      </c>
      <c r="I17" s="280">
        <v>40.5</v>
      </c>
      <c r="J17" s="280">
        <v>1.7</v>
      </c>
      <c r="K17" s="280">
        <v>0.9</v>
      </c>
      <c r="L17" s="56" t="s">
        <v>1765</v>
      </c>
    </row>
    <row r="18" spans="1:12" ht="13.5" customHeight="1">
      <c r="A18" s="276" t="s">
        <v>1770</v>
      </c>
      <c r="B18" s="54" t="s">
        <v>1771</v>
      </c>
      <c r="C18" s="55">
        <v>100</v>
      </c>
      <c r="D18" s="36">
        <v>12.6</v>
      </c>
      <c r="E18" s="36">
        <v>9.5</v>
      </c>
      <c r="F18" s="36">
        <v>16.1</v>
      </c>
      <c r="G18" s="37">
        <v>200</v>
      </c>
      <c r="H18" s="36">
        <v>99.1</v>
      </c>
      <c r="I18" s="36">
        <v>26</v>
      </c>
      <c r="J18" s="36">
        <v>1</v>
      </c>
      <c r="K18" s="36">
        <v>4.4</v>
      </c>
      <c r="L18" s="56" t="s">
        <v>1772</v>
      </c>
    </row>
    <row r="19" spans="1:12" ht="13.5" customHeight="1">
      <c r="A19" s="276"/>
      <c r="B19" s="54" t="s">
        <v>1771</v>
      </c>
      <c r="C19" s="55">
        <v>150</v>
      </c>
      <c r="D19" s="36">
        <v>18.9</v>
      </c>
      <c r="E19" s="36">
        <v>14.25</v>
      </c>
      <c r="F19" s="36">
        <v>24.15</v>
      </c>
      <c r="G19" s="37">
        <v>300</v>
      </c>
      <c r="H19" s="36">
        <v>148.65</v>
      </c>
      <c r="I19" s="36">
        <v>39</v>
      </c>
      <c r="J19" s="36">
        <v>1.5</v>
      </c>
      <c r="K19" s="36">
        <v>6.6</v>
      </c>
      <c r="L19" s="56" t="s">
        <v>1772</v>
      </c>
    </row>
    <row r="20" spans="1:12" ht="13.5" customHeight="1">
      <c r="A20" s="276"/>
      <c r="B20" s="54" t="s">
        <v>1773</v>
      </c>
      <c r="C20" s="279" t="s">
        <v>1774</v>
      </c>
      <c r="D20" s="36">
        <v>13.2</v>
      </c>
      <c r="E20" s="36">
        <v>11.1</v>
      </c>
      <c r="F20" s="36">
        <v>18.2</v>
      </c>
      <c r="G20" s="37">
        <v>225</v>
      </c>
      <c r="H20" s="36">
        <v>118.8</v>
      </c>
      <c r="I20" s="36">
        <v>28.8</v>
      </c>
      <c r="J20" s="36">
        <v>2.9</v>
      </c>
      <c r="K20" s="36">
        <v>4.5</v>
      </c>
      <c r="L20" s="56" t="s">
        <v>1772</v>
      </c>
    </row>
    <row r="21" spans="1:12" ht="13.5" customHeight="1">
      <c r="A21" s="276"/>
      <c r="B21" s="54" t="s">
        <v>1773</v>
      </c>
      <c r="C21" s="55" t="s">
        <v>1775</v>
      </c>
      <c r="D21" s="280">
        <v>19.8</v>
      </c>
      <c r="E21" s="280">
        <v>16.7</v>
      </c>
      <c r="F21" s="280">
        <v>27.3</v>
      </c>
      <c r="G21" s="281">
        <v>338</v>
      </c>
      <c r="H21" s="280">
        <v>178.2</v>
      </c>
      <c r="I21" s="280">
        <v>43.2</v>
      </c>
      <c r="J21" s="280">
        <v>4.4</v>
      </c>
      <c r="K21" s="280">
        <v>6.8</v>
      </c>
      <c r="L21" s="56" t="s">
        <v>1772</v>
      </c>
    </row>
    <row r="22" spans="1:12" ht="13.5" customHeight="1">
      <c r="A22" s="123"/>
      <c r="B22" s="54" t="s">
        <v>1776</v>
      </c>
      <c r="C22" s="55" t="s">
        <v>1774</v>
      </c>
      <c r="D22" s="280">
        <v>12.6</v>
      </c>
      <c r="E22" s="280">
        <v>9.5</v>
      </c>
      <c r="F22" s="280">
        <v>16.1</v>
      </c>
      <c r="G22" s="281">
        <v>200</v>
      </c>
      <c r="H22" s="280">
        <v>99.1</v>
      </c>
      <c r="I22" s="280">
        <v>26</v>
      </c>
      <c r="J22" s="280">
        <v>1</v>
      </c>
      <c r="K22" s="280">
        <v>4.4</v>
      </c>
      <c r="L22" s="56" t="s">
        <v>1772</v>
      </c>
    </row>
    <row r="23" spans="1:12" ht="13.5" customHeight="1">
      <c r="A23" s="123"/>
      <c r="B23" s="54" t="s">
        <v>1776</v>
      </c>
      <c r="C23" s="55" t="s">
        <v>1775</v>
      </c>
      <c r="D23" s="280">
        <v>18.9</v>
      </c>
      <c r="E23" s="280">
        <v>14.3</v>
      </c>
      <c r="F23" s="280">
        <v>24.2</v>
      </c>
      <c r="G23" s="281">
        <v>300</v>
      </c>
      <c r="H23" s="280">
        <v>148.7</v>
      </c>
      <c r="I23" s="280">
        <v>399</v>
      </c>
      <c r="J23" s="280">
        <v>1.5</v>
      </c>
      <c r="K23" s="280">
        <v>6.6</v>
      </c>
      <c r="L23" s="56" t="s">
        <v>1772</v>
      </c>
    </row>
    <row r="24" spans="1:12" ht="13.5" customHeight="1">
      <c r="A24" s="276" t="s">
        <v>1777</v>
      </c>
      <c r="B24" s="54" t="s">
        <v>1778</v>
      </c>
      <c r="C24" s="55">
        <v>100</v>
      </c>
      <c r="D24" s="36">
        <v>14.1</v>
      </c>
      <c r="E24" s="36">
        <v>11.6</v>
      </c>
      <c r="F24" s="36">
        <v>21.1</v>
      </c>
      <c r="G24" s="37">
        <v>245</v>
      </c>
      <c r="H24" s="36">
        <v>117</v>
      </c>
      <c r="I24" s="36">
        <v>27.4</v>
      </c>
      <c r="J24" s="36">
        <v>0.8</v>
      </c>
      <c r="K24" s="36">
        <v>0.7</v>
      </c>
      <c r="L24" s="56" t="s">
        <v>1779</v>
      </c>
    </row>
    <row r="25" spans="1:12" ht="13.5" customHeight="1">
      <c r="A25" s="276"/>
      <c r="B25" s="54" t="s">
        <v>1778</v>
      </c>
      <c r="C25" s="55">
        <v>150</v>
      </c>
      <c r="D25" s="36">
        <v>21.15</v>
      </c>
      <c r="E25" s="36">
        <v>17.4</v>
      </c>
      <c r="F25" s="36">
        <v>31.65</v>
      </c>
      <c r="G25" s="37">
        <v>367.5</v>
      </c>
      <c r="H25" s="36">
        <v>175.5</v>
      </c>
      <c r="I25" s="36">
        <v>41.1</v>
      </c>
      <c r="J25" s="36">
        <v>1.2</v>
      </c>
      <c r="K25" s="36">
        <v>1.05</v>
      </c>
      <c r="L25" s="56" t="s">
        <v>1779</v>
      </c>
    </row>
    <row r="26" spans="1:12" ht="13.5" customHeight="1">
      <c r="A26" s="123"/>
      <c r="B26" s="54" t="s">
        <v>1780</v>
      </c>
      <c r="C26" s="55" t="s">
        <v>1774</v>
      </c>
      <c r="D26" s="36">
        <v>14.7</v>
      </c>
      <c r="E26" s="36">
        <v>13</v>
      </c>
      <c r="F26" s="36">
        <v>22.1</v>
      </c>
      <c r="G26" s="37">
        <v>275</v>
      </c>
      <c r="H26" s="36">
        <v>135.8</v>
      </c>
      <c r="I26" s="36">
        <v>30</v>
      </c>
      <c r="J26" s="36">
        <v>0.9</v>
      </c>
      <c r="K26" s="36">
        <v>0.8</v>
      </c>
      <c r="L26" s="56" t="s">
        <v>1779</v>
      </c>
    </row>
    <row r="27" spans="1:12" ht="13.5" customHeight="1">
      <c r="A27" s="123"/>
      <c r="B27" s="54" t="s">
        <v>1780</v>
      </c>
      <c r="C27" s="55" t="s">
        <v>1775</v>
      </c>
      <c r="D27" s="36">
        <v>22.1</v>
      </c>
      <c r="E27" s="36">
        <v>19.5</v>
      </c>
      <c r="F27" s="36">
        <v>33.2</v>
      </c>
      <c r="G27" s="37">
        <v>413</v>
      </c>
      <c r="H27" s="36">
        <v>203.7</v>
      </c>
      <c r="I27" s="36">
        <v>45</v>
      </c>
      <c r="J27" s="36">
        <v>1.4</v>
      </c>
      <c r="K27" s="36">
        <v>1.2</v>
      </c>
      <c r="L27" s="56" t="s">
        <v>1779</v>
      </c>
    </row>
    <row r="28" spans="1:12" ht="13.5" customHeight="1">
      <c r="A28" s="123"/>
      <c r="B28" s="54" t="s">
        <v>1781</v>
      </c>
      <c r="C28" s="55" t="s">
        <v>1774</v>
      </c>
      <c r="D28" s="36">
        <v>14.5</v>
      </c>
      <c r="E28" s="36">
        <v>13.1</v>
      </c>
      <c r="F28" s="36">
        <v>22.9</v>
      </c>
      <c r="G28" s="37">
        <v>267</v>
      </c>
      <c r="H28" s="36">
        <v>125.2</v>
      </c>
      <c r="I28" s="36">
        <v>29</v>
      </c>
      <c r="J28" s="36">
        <v>0.9</v>
      </c>
      <c r="K28" s="36">
        <v>0.7</v>
      </c>
      <c r="L28" s="56" t="s">
        <v>1779</v>
      </c>
    </row>
    <row r="29" spans="1:12" s="366" customFormat="1" ht="13.5" customHeight="1">
      <c r="A29" s="362"/>
      <c r="B29" s="355" t="s">
        <v>1781</v>
      </c>
      <c r="C29" s="363" t="s">
        <v>1775</v>
      </c>
      <c r="D29" s="364">
        <v>21.8</v>
      </c>
      <c r="E29" s="364">
        <v>19.7</v>
      </c>
      <c r="F29" s="364">
        <v>34.4</v>
      </c>
      <c r="G29" s="365">
        <v>401</v>
      </c>
      <c r="H29" s="364">
        <v>187.8</v>
      </c>
      <c r="I29" s="364">
        <v>43.5</v>
      </c>
      <c r="J29" s="364">
        <v>1.4</v>
      </c>
      <c r="K29" s="364">
        <v>1.1</v>
      </c>
      <c r="L29" s="359" t="s">
        <v>1779</v>
      </c>
    </row>
    <row r="30" spans="1:12" s="366" customFormat="1" ht="13.5" customHeight="1">
      <c r="A30" s="367" t="s">
        <v>1782</v>
      </c>
      <c r="B30" s="355" t="s">
        <v>1783</v>
      </c>
      <c r="C30" s="363">
        <v>100</v>
      </c>
      <c r="D30" s="360">
        <v>15.1</v>
      </c>
      <c r="E30" s="360">
        <v>10.7</v>
      </c>
      <c r="F30" s="360">
        <v>24.3</v>
      </c>
      <c r="G30" s="361">
        <v>256</v>
      </c>
      <c r="H30" s="360">
        <v>129.9</v>
      </c>
      <c r="I30" s="360">
        <v>22.9</v>
      </c>
      <c r="J30" s="360">
        <v>1</v>
      </c>
      <c r="K30" s="360">
        <v>0.2</v>
      </c>
      <c r="L30" s="359" t="s">
        <v>1784</v>
      </c>
    </row>
    <row r="31" spans="1:12" s="366" customFormat="1" ht="13.5" customHeight="1">
      <c r="A31" s="367"/>
      <c r="B31" s="355" t="s">
        <v>1783</v>
      </c>
      <c r="C31" s="363">
        <v>150</v>
      </c>
      <c r="D31" s="360">
        <v>22.65</v>
      </c>
      <c r="E31" s="360">
        <v>16.05</v>
      </c>
      <c r="F31" s="360">
        <v>36.45</v>
      </c>
      <c r="G31" s="361">
        <v>384</v>
      </c>
      <c r="H31" s="360">
        <v>194.85</v>
      </c>
      <c r="I31" s="360">
        <v>34.35</v>
      </c>
      <c r="J31" s="360">
        <v>1.5</v>
      </c>
      <c r="K31" s="360">
        <v>0.3</v>
      </c>
      <c r="L31" s="359" t="s">
        <v>1784</v>
      </c>
    </row>
    <row r="32" spans="1:12" s="366" customFormat="1" ht="13.5" customHeight="1">
      <c r="A32" s="367" t="s">
        <v>1785</v>
      </c>
      <c r="B32" s="355" t="s">
        <v>105</v>
      </c>
      <c r="C32" s="363">
        <v>100</v>
      </c>
      <c r="D32" s="360">
        <v>14.7</v>
      </c>
      <c r="E32" s="360">
        <v>9.9</v>
      </c>
      <c r="F32" s="360">
        <v>19</v>
      </c>
      <c r="G32" s="361">
        <v>224</v>
      </c>
      <c r="H32" s="360">
        <v>120.5</v>
      </c>
      <c r="I32" s="360">
        <v>22.4</v>
      </c>
      <c r="J32" s="360">
        <v>0.6</v>
      </c>
      <c r="K32" s="360">
        <v>0.2</v>
      </c>
      <c r="L32" s="359" t="s">
        <v>106</v>
      </c>
    </row>
    <row r="33" spans="1:12" s="366" customFormat="1" ht="13.5" customHeight="1">
      <c r="A33" s="367"/>
      <c r="B33" s="355" t="s">
        <v>105</v>
      </c>
      <c r="C33" s="363">
        <v>130</v>
      </c>
      <c r="D33" s="360">
        <v>19.11</v>
      </c>
      <c r="E33" s="360">
        <v>12.9</v>
      </c>
      <c r="F33" s="360">
        <v>24.7</v>
      </c>
      <c r="G33" s="361">
        <v>291</v>
      </c>
      <c r="H33" s="360">
        <v>156.7</v>
      </c>
      <c r="I33" s="360">
        <v>29.1</v>
      </c>
      <c r="J33" s="360">
        <v>0.8</v>
      </c>
      <c r="K33" s="360">
        <v>0.30000000000000004</v>
      </c>
      <c r="L33" s="359" t="s">
        <v>106</v>
      </c>
    </row>
    <row r="34" spans="1:12" s="366" customFormat="1" ht="13.5" customHeight="1">
      <c r="A34" s="367"/>
      <c r="B34" s="355" t="s">
        <v>105</v>
      </c>
      <c r="C34" s="363">
        <v>150</v>
      </c>
      <c r="D34" s="360">
        <v>22.1</v>
      </c>
      <c r="E34" s="360">
        <v>14.9</v>
      </c>
      <c r="F34" s="360">
        <v>28.5</v>
      </c>
      <c r="G34" s="361">
        <v>336</v>
      </c>
      <c r="H34" s="360">
        <v>180.8</v>
      </c>
      <c r="I34" s="360">
        <v>33.6</v>
      </c>
      <c r="J34" s="360">
        <v>0.9</v>
      </c>
      <c r="K34" s="360">
        <v>0.3</v>
      </c>
      <c r="L34" s="359" t="s">
        <v>106</v>
      </c>
    </row>
    <row r="35" spans="1:12" s="366" customFormat="1" ht="13.5" customHeight="1">
      <c r="A35" s="362"/>
      <c r="B35" s="355" t="s">
        <v>1786</v>
      </c>
      <c r="C35" s="363">
        <v>100</v>
      </c>
      <c r="D35" s="368">
        <v>17.76</v>
      </c>
      <c r="E35" s="368">
        <v>12.1</v>
      </c>
      <c r="F35" s="368">
        <v>18.37</v>
      </c>
      <c r="G35" s="369">
        <v>253</v>
      </c>
      <c r="H35" s="368">
        <v>148</v>
      </c>
      <c r="I35" s="368">
        <v>24.4</v>
      </c>
      <c r="J35" s="368">
        <v>0.8</v>
      </c>
      <c r="K35" s="368">
        <v>0.2</v>
      </c>
      <c r="L35" s="359" t="s">
        <v>65</v>
      </c>
    </row>
    <row r="36" spans="1:12" s="366" customFormat="1" ht="13.5" customHeight="1">
      <c r="A36" s="362"/>
      <c r="B36" s="355" t="s">
        <v>1786</v>
      </c>
      <c r="C36" s="363">
        <v>150</v>
      </c>
      <c r="D36" s="368">
        <v>26.7</v>
      </c>
      <c r="E36" s="368">
        <v>18.2</v>
      </c>
      <c r="F36" s="368">
        <v>27.6</v>
      </c>
      <c r="G36" s="369">
        <v>380</v>
      </c>
      <c r="H36" s="368">
        <v>222</v>
      </c>
      <c r="I36" s="368">
        <v>36.6</v>
      </c>
      <c r="J36" s="368">
        <v>1.2</v>
      </c>
      <c r="K36" s="368">
        <v>0.3</v>
      </c>
      <c r="L36" s="359" t="s">
        <v>65</v>
      </c>
    </row>
    <row r="37" spans="1:12" s="366" customFormat="1" ht="13.5" customHeight="1">
      <c r="A37" s="362"/>
      <c r="B37" s="355" t="s">
        <v>64</v>
      </c>
      <c r="C37" s="363">
        <v>100</v>
      </c>
      <c r="D37" s="368">
        <v>17.54</v>
      </c>
      <c r="E37" s="368">
        <v>12.05</v>
      </c>
      <c r="F37" s="368">
        <v>17.15</v>
      </c>
      <c r="G37" s="369">
        <v>247</v>
      </c>
      <c r="H37" s="368">
        <v>147.3</v>
      </c>
      <c r="I37" s="368">
        <v>22.2</v>
      </c>
      <c r="J37" s="368">
        <v>0.7</v>
      </c>
      <c r="K37" s="368">
        <v>0.24</v>
      </c>
      <c r="L37" s="359" t="s">
        <v>65</v>
      </c>
    </row>
    <row r="38" spans="1:12" s="366" customFormat="1" ht="13.5" customHeight="1">
      <c r="A38" s="362"/>
      <c r="B38" s="355" t="s">
        <v>64</v>
      </c>
      <c r="C38" s="363">
        <v>130</v>
      </c>
      <c r="D38" s="368">
        <v>22.8</v>
      </c>
      <c r="E38" s="368">
        <v>15.7</v>
      </c>
      <c r="F38" s="368">
        <v>22.4</v>
      </c>
      <c r="G38" s="369">
        <v>321</v>
      </c>
      <c r="H38" s="368">
        <v>191.5</v>
      </c>
      <c r="I38" s="368">
        <v>28.9</v>
      </c>
      <c r="J38" s="368">
        <v>0.91</v>
      </c>
      <c r="K38" s="368">
        <v>0.3</v>
      </c>
      <c r="L38" s="359" t="s">
        <v>65</v>
      </c>
    </row>
    <row r="39" spans="1:12" s="366" customFormat="1" ht="13.5" customHeight="1">
      <c r="A39" s="362"/>
      <c r="B39" s="355" t="s">
        <v>64</v>
      </c>
      <c r="C39" s="363">
        <v>150</v>
      </c>
      <c r="D39" s="368">
        <v>26.3</v>
      </c>
      <c r="E39" s="368">
        <v>18.15</v>
      </c>
      <c r="F39" s="368">
        <v>25.8</v>
      </c>
      <c r="G39" s="369">
        <v>371</v>
      </c>
      <c r="H39" s="368">
        <v>221</v>
      </c>
      <c r="I39" s="368">
        <v>33.3</v>
      </c>
      <c r="J39" s="368">
        <v>11.1</v>
      </c>
      <c r="K39" s="368">
        <v>0.3</v>
      </c>
      <c r="L39" s="359" t="s">
        <v>65</v>
      </c>
    </row>
    <row r="40" spans="1:12" s="366" customFormat="1" ht="15.75">
      <c r="A40" s="367"/>
      <c r="B40" s="355" t="s">
        <v>1787</v>
      </c>
      <c r="C40" s="363">
        <v>100</v>
      </c>
      <c r="D40" s="360">
        <v>13.61</v>
      </c>
      <c r="E40" s="360">
        <v>10.67</v>
      </c>
      <c r="F40" s="360">
        <v>14.63</v>
      </c>
      <c r="G40" s="361">
        <v>209</v>
      </c>
      <c r="H40" s="360">
        <v>116.5</v>
      </c>
      <c r="I40" s="360">
        <v>18.8</v>
      </c>
      <c r="J40" s="360">
        <v>1.2</v>
      </c>
      <c r="K40" s="360">
        <v>1.4</v>
      </c>
      <c r="L40" s="359" t="s">
        <v>1788</v>
      </c>
    </row>
    <row r="41" spans="1:12" s="366" customFormat="1" ht="15.75">
      <c r="A41" s="367"/>
      <c r="B41" s="355" t="s">
        <v>1787</v>
      </c>
      <c r="C41" s="363">
        <v>130</v>
      </c>
      <c r="D41" s="360">
        <v>17.7</v>
      </c>
      <c r="E41" s="360">
        <v>13.9</v>
      </c>
      <c r="F41" s="360">
        <v>19</v>
      </c>
      <c r="G41" s="361">
        <v>271</v>
      </c>
      <c r="H41" s="360">
        <v>151.5</v>
      </c>
      <c r="I41" s="360">
        <v>24.4</v>
      </c>
      <c r="J41" s="360">
        <v>1.6</v>
      </c>
      <c r="K41" s="360">
        <v>1.8</v>
      </c>
      <c r="L41" s="359" t="s">
        <v>1788</v>
      </c>
    </row>
    <row r="42" spans="1:12" s="366" customFormat="1" ht="15.75">
      <c r="A42" s="367"/>
      <c r="B42" s="355" t="s">
        <v>1787</v>
      </c>
      <c r="C42" s="363">
        <v>150</v>
      </c>
      <c r="D42" s="360">
        <v>20.4</v>
      </c>
      <c r="E42" s="360">
        <v>16.1</v>
      </c>
      <c r="F42" s="360">
        <v>21.9</v>
      </c>
      <c r="G42" s="361">
        <v>314</v>
      </c>
      <c r="H42" s="360">
        <v>174.8</v>
      </c>
      <c r="I42" s="360">
        <v>28.2</v>
      </c>
      <c r="J42" s="360">
        <v>1.8</v>
      </c>
      <c r="K42" s="360">
        <v>2.1</v>
      </c>
      <c r="L42" s="359" t="s">
        <v>1788</v>
      </c>
    </row>
    <row r="43" spans="1:12" s="366" customFormat="1" ht="15.75">
      <c r="A43" s="367" t="s">
        <v>1789</v>
      </c>
      <c r="B43" s="355" t="s">
        <v>1790</v>
      </c>
      <c r="C43" s="363">
        <v>100</v>
      </c>
      <c r="D43" s="360">
        <v>14.9</v>
      </c>
      <c r="E43" s="360">
        <v>10.2</v>
      </c>
      <c r="F43" s="360">
        <v>31.4</v>
      </c>
      <c r="G43" s="361">
        <v>277</v>
      </c>
      <c r="H43" s="360">
        <v>120.3</v>
      </c>
      <c r="I43" s="360">
        <v>28</v>
      </c>
      <c r="J43" s="360">
        <v>1.3</v>
      </c>
      <c r="K43" s="360">
        <v>0.2</v>
      </c>
      <c r="L43" s="359" t="s">
        <v>1791</v>
      </c>
    </row>
    <row r="44" spans="1:12" s="366" customFormat="1" ht="15.75">
      <c r="A44" s="367"/>
      <c r="B44" s="355" t="s">
        <v>1790</v>
      </c>
      <c r="C44" s="363">
        <v>150</v>
      </c>
      <c r="D44" s="360">
        <v>22.4</v>
      </c>
      <c r="E44" s="360">
        <v>15.3</v>
      </c>
      <c r="F44" s="360">
        <v>47.1</v>
      </c>
      <c r="G44" s="361">
        <v>416</v>
      </c>
      <c r="H44" s="360">
        <v>180.5</v>
      </c>
      <c r="I44" s="360">
        <v>42</v>
      </c>
      <c r="J44" s="360">
        <v>2</v>
      </c>
      <c r="K44" s="360">
        <v>0.3</v>
      </c>
      <c r="L44" s="359" t="s">
        <v>1791</v>
      </c>
    </row>
    <row r="45" spans="1:19" s="366" customFormat="1" ht="15.75">
      <c r="A45" s="362"/>
      <c r="B45" s="355" t="s">
        <v>1792</v>
      </c>
      <c r="C45" s="356">
        <v>100</v>
      </c>
      <c r="D45" s="357">
        <v>18.1</v>
      </c>
      <c r="E45" s="357">
        <v>13.9</v>
      </c>
      <c r="F45" s="357">
        <v>21.1</v>
      </c>
      <c r="G45" s="358">
        <v>141</v>
      </c>
      <c r="H45" s="357">
        <v>151.2</v>
      </c>
      <c r="I45" s="357">
        <v>22.9</v>
      </c>
      <c r="J45" s="357">
        <v>0.8</v>
      </c>
      <c r="K45" s="357">
        <v>0.4</v>
      </c>
      <c r="L45" s="359" t="s">
        <v>151</v>
      </c>
      <c r="M45" s="370"/>
      <c r="N45" s="371"/>
      <c r="O45" s="371"/>
      <c r="P45" s="371"/>
      <c r="Q45" s="858"/>
      <c r="R45" s="858"/>
      <c r="S45" s="371"/>
    </row>
    <row r="46" spans="1:19" s="366" customFormat="1" ht="15.75">
      <c r="A46" s="362"/>
      <c r="B46" s="355" t="s">
        <v>1792</v>
      </c>
      <c r="C46" s="356">
        <v>130</v>
      </c>
      <c r="D46" s="357">
        <v>23.5</v>
      </c>
      <c r="E46" s="357">
        <v>18.1</v>
      </c>
      <c r="F46" s="357">
        <v>27.4</v>
      </c>
      <c r="G46" s="358">
        <v>183.3</v>
      </c>
      <c r="H46" s="357">
        <v>196.6</v>
      </c>
      <c r="I46" s="357">
        <v>29.8</v>
      </c>
      <c r="J46" s="357">
        <v>1</v>
      </c>
      <c r="K46" s="357">
        <v>0.5</v>
      </c>
      <c r="L46" s="359" t="s">
        <v>151</v>
      </c>
      <c r="M46" s="370"/>
      <c r="N46" s="371"/>
      <c r="O46" s="371"/>
      <c r="P46" s="371"/>
      <c r="Q46" s="371"/>
      <c r="R46" s="371"/>
      <c r="S46" s="371"/>
    </row>
    <row r="47" spans="1:19" s="366" customFormat="1" ht="15.75">
      <c r="A47" s="367" t="s">
        <v>1793</v>
      </c>
      <c r="B47" s="355" t="s">
        <v>1792</v>
      </c>
      <c r="C47" s="356">
        <v>150</v>
      </c>
      <c r="D47" s="357">
        <v>27.2</v>
      </c>
      <c r="E47" s="357">
        <v>20.9</v>
      </c>
      <c r="F47" s="357">
        <v>31.7</v>
      </c>
      <c r="G47" s="358">
        <v>212</v>
      </c>
      <c r="H47" s="357">
        <v>226.8</v>
      </c>
      <c r="I47" s="357">
        <v>34.4</v>
      </c>
      <c r="J47" s="357">
        <v>1.2</v>
      </c>
      <c r="K47" s="357">
        <v>0.6</v>
      </c>
      <c r="L47" s="359" t="s">
        <v>151</v>
      </c>
      <c r="M47" s="370"/>
      <c r="N47" s="371"/>
      <c r="O47" s="371"/>
      <c r="P47" s="371"/>
      <c r="Q47" s="858"/>
      <c r="R47" s="858"/>
      <c r="S47" s="371"/>
    </row>
    <row r="48" spans="2:12" s="366" customFormat="1" ht="15.75">
      <c r="B48" s="355" t="s">
        <v>1794</v>
      </c>
      <c r="C48" s="363">
        <v>100</v>
      </c>
      <c r="D48" s="372">
        <v>12.6</v>
      </c>
      <c r="E48" s="372">
        <v>10.9</v>
      </c>
      <c r="F48" s="372">
        <v>17.4</v>
      </c>
      <c r="G48" s="373">
        <v>123</v>
      </c>
      <c r="H48" s="372">
        <v>116.4</v>
      </c>
      <c r="I48" s="372">
        <v>26.9</v>
      </c>
      <c r="J48" s="372">
        <v>0.8</v>
      </c>
      <c r="K48" s="372">
        <v>1.5</v>
      </c>
      <c r="L48" s="374" t="s">
        <v>1795</v>
      </c>
    </row>
    <row r="49" spans="2:12" s="366" customFormat="1" ht="15.75">
      <c r="B49" s="355" t="s">
        <v>1794</v>
      </c>
      <c r="C49" s="363">
        <v>150</v>
      </c>
      <c r="D49" s="372">
        <v>18.9</v>
      </c>
      <c r="E49" s="372">
        <v>16.4</v>
      </c>
      <c r="F49" s="372">
        <v>26.11</v>
      </c>
      <c r="G49" s="373">
        <v>185</v>
      </c>
      <c r="H49" s="372">
        <v>174.6</v>
      </c>
      <c r="I49" s="372">
        <v>40.4</v>
      </c>
      <c r="J49" s="372">
        <v>1.2</v>
      </c>
      <c r="K49" s="372">
        <v>2.3</v>
      </c>
      <c r="L49" s="374" t="s">
        <v>1795</v>
      </c>
    </row>
    <row r="50" spans="2:12" s="366" customFormat="1" ht="15.75">
      <c r="B50" s="355" t="s">
        <v>1796</v>
      </c>
      <c r="C50" s="363">
        <v>100</v>
      </c>
      <c r="D50" s="372">
        <v>11.7</v>
      </c>
      <c r="E50" s="372">
        <v>10.3</v>
      </c>
      <c r="F50" s="372">
        <v>23.8</v>
      </c>
      <c r="G50" s="373">
        <v>234</v>
      </c>
      <c r="H50" s="372">
        <v>113.6</v>
      </c>
      <c r="I50" s="372">
        <v>22.7</v>
      </c>
      <c r="J50" s="372">
        <v>0.7</v>
      </c>
      <c r="K50" s="372">
        <v>0.7</v>
      </c>
      <c r="L50" s="374" t="s">
        <v>1795</v>
      </c>
    </row>
    <row r="51" spans="2:12" s="366" customFormat="1" ht="15.75">
      <c r="B51" s="355" t="s">
        <v>1796</v>
      </c>
      <c r="C51" s="363">
        <v>150</v>
      </c>
      <c r="D51" s="372">
        <v>17.6</v>
      </c>
      <c r="E51" s="372">
        <v>15.5</v>
      </c>
      <c r="F51" s="372">
        <v>35.7</v>
      </c>
      <c r="G51" s="373">
        <v>351</v>
      </c>
      <c r="H51" s="372">
        <v>170.4</v>
      </c>
      <c r="I51" s="372">
        <v>34.1</v>
      </c>
      <c r="J51" s="372">
        <v>1</v>
      </c>
      <c r="K51" s="372">
        <v>1.1</v>
      </c>
      <c r="L51" s="374" t="s">
        <v>1795</v>
      </c>
    </row>
    <row r="52" spans="2:12" s="366" customFormat="1" ht="15.75">
      <c r="B52" s="355" t="s">
        <v>1797</v>
      </c>
      <c r="C52" s="363">
        <v>100</v>
      </c>
      <c r="D52" s="372">
        <v>17</v>
      </c>
      <c r="E52" s="372">
        <v>16.8</v>
      </c>
      <c r="F52" s="372">
        <v>25.6</v>
      </c>
      <c r="G52" s="373">
        <v>192</v>
      </c>
      <c r="H52" s="372">
        <v>144</v>
      </c>
      <c r="I52" s="372">
        <v>29.7</v>
      </c>
      <c r="J52" s="372">
        <v>0.9</v>
      </c>
      <c r="K52" s="372">
        <v>0.4</v>
      </c>
      <c r="L52" s="375" t="s">
        <v>1798</v>
      </c>
    </row>
    <row r="53" spans="2:12" s="366" customFormat="1" ht="15.75">
      <c r="B53" s="355" t="s">
        <v>1797</v>
      </c>
      <c r="C53" s="363">
        <v>130</v>
      </c>
      <c r="D53" s="372">
        <v>22.1</v>
      </c>
      <c r="E53" s="372">
        <v>21.8</v>
      </c>
      <c r="F53" s="372">
        <v>33.3</v>
      </c>
      <c r="G53" s="373">
        <v>249</v>
      </c>
      <c r="H53" s="372">
        <v>187.2</v>
      </c>
      <c r="I53" s="372">
        <v>38.6</v>
      </c>
      <c r="J53" s="372">
        <v>1.2</v>
      </c>
      <c r="K53" s="372">
        <v>0.5</v>
      </c>
      <c r="L53" s="375" t="s">
        <v>1799</v>
      </c>
    </row>
    <row r="54" spans="2:12" s="366" customFormat="1" ht="15.75">
      <c r="B54" s="355" t="s">
        <v>1797</v>
      </c>
      <c r="C54" s="363">
        <v>150</v>
      </c>
      <c r="D54" s="372">
        <v>25.5</v>
      </c>
      <c r="E54" s="372">
        <v>25.2</v>
      </c>
      <c r="F54" s="372">
        <v>38.4</v>
      </c>
      <c r="G54" s="373">
        <v>287</v>
      </c>
      <c r="H54" s="372">
        <v>216</v>
      </c>
      <c r="I54" s="372">
        <v>44.6</v>
      </c>
      <c r="J54" s="372">
        <v>1.4</v>
      </c>
      <c r="K54" s="372">
        <v>0.6</v>
      </c>
      <c r="L54" s="375" t="s">
        <v>1798</v>
      </c>
    </row>
    <row r="55" spans="2:12" s="366" customFormat="1" ht="15.75">
      <c r="B55" s="355" t="s">
        <v>1800</v>
      </c>
      <c r="C55" s="356">
        <v>100</v>
      </c>
      <c r="D55" s="376">
        <v>8.5</v>
      </c>
      <c r="E55" s="376">
        <v>5.1</v>
      </c>
      <c r="F55" s="376">
        <v>16.7</v>
      </c>
      <c r="G55" s="377">
        <v>90</v>
      </c>
      <c r="H55" s="376">
        <v>63.9</v>
      </c>
      <c r="I55" s="376">
        <v>11.4</v>
      </c>
      <c r="J55" s="376">
        <v>0.4</v>
      </c>
      <c r="K55" s="376">
        <v>0.2</v>
      </c>
      <c r="L55" s="375" t="s">
        <v>1801</v>
      </c>
    </row>
    <row r="56" spans="2:12" s="366" customFormat="1" ht="15.75">
      <c r="B56" s="355" t="s">
        <v>1800</v>
      </c>
      <c r="C56" s="385">
        <v>130</v>
      </c>
      <c r="D56" s="386">
        <v>11.1</v>
      </c>
      <c r="E56" s="386">
        <v>6.7</v>
      </c>
      <c r="F56" s="386">
        <v>21.8</v>
      </c>
      <c r="G56" s="387">
        <v>117</v>
      </c>
      <c r="H56" s="386">
        <v>83.1</v>
      </c>
      <c r="I56" s="386">
        <v>14.8</v>
      </c>
      <c r="J56" s="386">
        <v>0.5</v>
      </c>
      <c r="K56" s="386">
        <v>0.3</v>
      </c>
      <c r="L56" s="375" t="s">
        <v>1801</v>
      </c>
    </row>
    <row r="57" spans="2:12" s="366" customFormat="1" ht="15.75">
      <c r="B57" s="384" t="s">
        <v>1800</v>
      </c>
      <c r="C57" s="385">
        <v>150</v>
      </c>
      <c r="D57" s="386">
        <v>12.8</v>
      </c>
      <c r="E57" s="386">
        <v>7.7</v>
      </c>
      <c r="F57" s="386">
        <v>25.1</v>
      </c>
      <c r="G57" s="387">
        <v>135</v>
      </c>
      <c r="H57" s="386">
        <v>95.9</v>
      </c>
      <c r="I57" s="386">
        <v>17.1</v>
      </c>
      <c r="J57" s="386">
        <v>0.6</v>
      </c>
      <c r="K57" s="386">
        <v>0.3</v>
      </c>
      <c r="L57" s="388" t="s">
        <v>1801</v>
      </c>
    </row>
    <row r="58" spans="2:12" s="366" customFormat="1" ht="15.75">
      <c r="B58" s="384" t="s">
        <v>1800</v>
      </c>
      <c r="C58" s="408">
        <v>200</v>
      </c>
      <c r="D58" s="409">
        <v>17.1</v>
      </c>
      <c r="E58" s="409">
        <v>10.3</v>
      </c>
      <c r="F58" s="409">
        <v>33.5</v>
      </c>
      <c r="G58" s="410">
        <v>180</v>
      </c>
      <c r="H58" s="409">
        <v>127.9</v>
      </c>
      <c r="I58" s="409">
        <v>22.8</v>
      </c>
      <c r="J58" s="409">
        <v>0.8</v>
      </c>
      <c r="K58" s="409">
        <v>0.4</v>
      </c>
      <c r="L58" s="388" t="s">
        <v>1801</v>
      </c>
    </row>
    <row r="59" spans="2:12" ht="15.75">
      <c r="B59" s="403" t="s">
        <v>2078</v>
      </c>
      <c r="C59" s="404">
        <v>100</v>
      </c>
      <c r="D59" s="405">
        <v>18.1</v>
      </c>
      <c r="E59" s="405">
        <v>13.9</v>
      </c>
      <c r="F59" s="405">
        <v>16.1</v>
      </c>
      <c r="G59" s="406">
        <v>121</v>
      </c>
      <c r="H59" s="405">
        <v>151</v>
      </c>
      <c r="I59" s="405">
        <v>22.9</v>
      </c>
      <c r="J59" s="405">
        <v>0.8</v>
      </c>
      <c r="K59" s="405">
        <v>0.4</v>
      </c>
      <c r="L59" s="407" t="s">
        <v>151</v>
      </c>
    </row>
    <row r="60" spans="2:12" ht="15.75">
      <c r="B60" s="391" t="s">
        <v>2078</v>
      </c>
      <c r="C60" s="392">
        <v>150</v>
      </c>
      <c r="D60" s="393">
        <v>27.2</v>
      </c>
      <c r="E60" s="393">
        <v>20.9</v>
      </c>
      <c r="F60" s="393">
        <v>24.7</v>
      </c>
      <c r="G60" s="394">
        <v>184</v>
      </c>
      <c r="H60" s="393">
        <v>226</v>
      </c>
      <c r="I60" s="393">
        <v>34.4</v>
      </c>
      <c r="J60" s="393">
        <v>1.2</v>
      </c>
      <c r="K60" s="393">
        <v>0.6</v>
      </c>
      <c r="L60" s="395" t="s">
        <v>151</v>
      </c>
    </row>
    <row r="61" spans="2:12" ht="15.75">
      <c r="B61" s="391" t="s">
        <v>2078</v>
      </c>
      <c r="C61" s="397">
        <v>160</v>
      </c>
      <c r="D61" s="415">
        <v>29</v>
      </c>
      <c r="E61" s="415">
        <v>22.3</v>
      </c>
      <c r="F61" s="415">
        <v>26.3</v>
      </c>
      <c r="G61" s="416">
        <v>196</v>
      </c>
      <c r="H61" s="415">
        <v>241.1</v>
      </c>
      <c r="I61" s="415">
        <v>36.7</v>
      </c>
      <c r="J61" s="415">
        <v>1.3</v>
      </c>
      <c r="K61" s="415">
        <v>0.6</v>
      </c>
      <c r="L61" s="395" t="s">
        <v>151</v>
      </c>
    </row>
    <row r="62" spans="2:12" ht="15.75">
      <c r="B62" s="396" t="s">
        <v>2078</v>
      </c>
      <c r="C62" s="397">
        <v>130</v>
      </c>
      <c r="D62" s="398">
        <v>23.5</v>
      </c>
      <c r="E62" s="398">
        <v>18.1</v>
      </c>
      <c r="F62" s="398">
        <v>21.4</v>
      </c>
      <c r="G62" s="399">
        <v>159</v>
      </c>
      <c r="H62" s="398">
        <v>196</v>
      </c>
      <c r="I62" s="398">
        <v>29.8</v>
      </c>
      <c r="J62" s="398">
        <v>1</v>
      </c>
      <c r="K62" s="398">
        <v>0.5</v>
      </c>
      <c r="L62" s="400" t="s">
        <v>151</v>
      </c>
    </row>
    <row r="63" spans="2:12" ht="15.75">
      <c r="B63" s="391" t="s">
        <v>2080</v>
      </c>
      <c r="C63" s="392">
        <v>130</v>
      </c>
      <c r="D63" s="393">
        <v>17.7</v>
      </c>
      <c r="E63" s="393">
        <v>14</v>
      </c>
      <c r="F63" s="393">
        <v>15.5</v>
      </c>
      <c r="G63" s="394">
        <v>256</v>
      </c>
      <c r="H63" s="393">
        <v>151.4</v>
      </c>
      <c r="I63" s="393">
        <v>24.4</v>
      </c>
      <c r="J63" s="393">
        <v>1.6</v>
      </c>
      <c r="K63" s="393">
        <v>1.8</v>
      </c>
      <c r="L63" s="401" t="s">
        <v>1788</v>
      </c>
    </row>
    <row r="64" spans="2:12" ht="15.75">
      <c r="B64" s="391" t="s">
        <v>2080</v>
      </c>
      <c r="C64" s="392">
        <v>150</v>
      </c>
      <c r="D64" s="393">
        <v>20.4</v>
      </c>
      <c r="E64" s="393">
        <v>16.1</v>
      </c>
      <c r="F64" s="393">
        <v>17.9</v>
      </c>
      <c r="G64" s="394">
        <v>298</v>
      </c>
      <c r="H64" s="393">
        <v>174.7</v>
      </c>
      <c r="I64" s="393">
        <v>28.2</v>
      </c>
      <c r="J64" s="393">
        <v>1.8</v>
      </c>
      <c r="K64" s="393">
        <v>2.1</v>
      </c>
      <c r="L64" s="401" t="s">
        <v>1788</v>
      </c>
    </row>
  </sheetData>
  <sheetProtection selectLockedCells="1" selectUnlockedCells="1"/>
  <mergeCells count="9">
    <mergeCell ref="L1:L2"/>
    <mergeCell ref="Q45:R45"/>
    <mergeCell ref="Q47:R47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Q170"/>
  <sheetViews>
    <sheetView zoomScalePageLayoutView="0" workbookViewId="0" topLeftCell="B115">
      <selection activeCell="B136" sqref="B136:L136"/>
    </sheetView>
  </sheetViews>
  <sheetFormatPr defaultColWidth="10.25390625" defaultRowHeight="12.75"/>
  <cols>
    <col min="1" max="1" width="0" style="94" hidden="1" customWidth="1"/>
    <col min="2" max="2" width="41.25390625" style="124" customWidth="1"/>
    <col min="3" max="3" width="10.25390625" style="258" customWidth="1"/>
    <col min="4" max="6" width="10.375" style="128" customWidth="1"/>
    <col min="7" max="11" width="10.75390625" style="128" customWidth="1"/>
    <col min="12" max="12" width="19.25390625" style="124" customWidth="1"/>
    <col min="13" max="13" width="21.625" style="94" customWidth="1"/>
    <col min="14" max="16384" width="10.25390625" style="94" customWidth="1"/>
  </cols>
  <sheetData>
    <row r="1" spans="1:13" ht="19.5" customHeight="1">
      <c r="A1" s="852"/>
      <c r="B1" s="855" t="s">
        <v>1802</v>
      </c>
      <c r="C1" s="855" t="s">
        <v>1803</v>
      </c>
      <c r="D1" s="859" t="s">
        <v>194</v>
      </c>
      <c r="E1" s="859"/>
      <c r="F1" s="859"/>
      <c r="G1" s="859"/>
      <c r="H1" s="851" t="s">
        <v>195</v>
      </c>
      <c r="I1" s="851"/>
      <c r="J1" s="851"/>
      <c r="K1" s="848" t="s">
        <v>196</v>
      </c>
      <c r="L1" s="848" t="s">
        <v>7</v>
      </c>
      <c r="M1" s="848" t="s">
        <v>197</v>
      </c>
    </row>
    <row r="2" spans="1:13" ht="48" customHeight="1">
      <c r="A2" s="852"/>
      <c r="B2" s="855"/>
      <c r="C2" s="855"/>
      <c r="D2" s="25" t="s">
        <v>1804</v>
      </c>
      <c r="E2" s="25" t="s">
        <v>1805</v>
      </c>
      <c r="F2" s="25" t="s">
        <v>1806</v>
      </c>
      <c r="G2" s="82" t="s">
        <v>201</v>
      </c>
      <c r="H2" s="47" t="s">
        <v>11</v>
      </c>
      <c r="I2" s="47" t="s">
        <v>12</v>
      </c>
      <c r="J2" s="47" t="s">
        <v>13</v>
      </c>
      <c r="K2" s="848"/>
      <c r="L2" s="848"/>
      <c r="M2" s="848"/>
    </row>
    <row r="3" spans="1:13" ht="14.25" customHeight="1">
      <c r="A3" s="282" t="s">
        <v>1807</v>
      </c>
      <c r="B3" s="46" t="s">
        <v>118</v>
      </c>
      <c r="C3" s="35">
        <v>105</v>
      </c>
      <c r="D3" s="51">
        <v>2.05</v>
      </c>
      <c r="E3" s="51">
        <v>3.96</v>
      </c>
      <c r="F3" s="51">
        <v>16.12</v>
      </c>
      <c r="G3" s="86">
        <v>108</v>
      </c>
      <c r="H3" s="58">
        <v>11.2</v>
      </c>
      <c r="I3" s="58">
        <v>20.6</v>
      </c>
      <c r="J3" s="58">
        <v>0.91</v>
      </c>
      <c r="K3" s="51">
        <v>14.7</v>
      </c>
      <c r="L3" s="38" t="s">
        <v>1808</v>
      </c>
      <c r="M3" s="46"/>
    </row>
    <row r="4" spans="1:13" ht="15.75">
      <c r="A4" s="105"/>
      <c r="B4" s="46" t="s">
        <v>118</v>
      </c>
      <c r="C4" s="35">
        <v>155</v>
      </c>
      <c r="D4" s="51">
        <v>3.05</v>
      </c>
      <c r="E4" s="51">
        <v>4.17</v>
      </c>
      <c r="F4" s="51">
        <v>24.08</v>
      </c>
      <c r="G4" s="86">
        <v>146</v>
      </c>
      <c r="H4" s="58">
        <v>16.2</v>
      </c>
      <c r="I4" s="58">
        <v>30.7</v>
      </c>
      <c r="J4" s="58">
        <v>0.36</v>
      </c>
      <c r="K4" s="51">
        <v>21.98</v>
      </c>
      <c r="L4" s="38" t="s">
        <v>1808</v>
      </c>
      <c r="M4" s="46"/>
    </row>
    <row r="5" spans="1:13" ht="15.75">
      <c r="A5" s="105" t="s">
        <v>1809</v>
      </c>
      <c r="B5" s="46" t="s">
        <v>761</v>
      </c>
      <c r="C5" s="35">
        <v>100</v>
      </c>
      <c r="D5" s="51">
        <v>2.25</v>
      </c>
      <c r="E5" s="51">
        <v>4.57</v>
      </c>
      <c r="F5" s="51">
        <v>12.2</v>
      </c>
      <c r="G5" s="86">
        <v>99</v>
      </c>
      <c r="H5" s="58">
        <v>36.9</v>
      </c>
      <c r="I5" s="58">
        <v>17.8</v>
      </c>
      <c r="J5" s="58">
        <v>0.67</v>
      </c>
      <c r="K5" s="51">
        <v>10.48</v>
      </c>
      <c r="L5" s="38" t="s">
        <v>1810</v>
      </c>
      <c r="M5" s="46"/>
    </row>
    <row r="6" spans="1:13" ht="15.75">
      <c r="A6" s="105"/>
      <c r="B6" s="46" t="s">
        <v>761</v>
      </c>
      <c r="C6" s="35">
        <v>150</v>
      </c>
      <c r="D6" s="36">
        <v>3.33</v>
      </c>
      <c r="E6" s="36">
        <v>5.07</v>
      </c>
      <c r="F6" s="36">
        <v>18.18</v>
      </c>
      <c r="G6" s="37">
        <v>132</v>
      </c>
      <c r="H6" s="36">
        <v>58.3</v>
      </c>
      <c r="I6" s="36">
        <v>26.5</v>
      </c>
      <c r="J6" s="36">
        <v>0.99</v>
      </c>
      <c r="K6" s="36">
        <v>15.65</v>
      </c>
      <c r="L6" s="38" t="s">
        <v>1810</v>
      </c>
      <c r="M6" s="46"/>
    </row>
    <row r="7" spans="1:13" ht="15.75">
      <c r="A7" s="105" t="s">
        <v>1811</v>
      </c>
      <c r="B7" s="46" t="s">
        <v>1812</v>
      </c>
      <c r="C7" s="35">
        <v>105</v>
      </c>
      <c r="D7" s="36">
        <v>1.45</v>
      </c>
      <c r="E7" s="36">
        <v>3.36</v>
      </c>
      <c r="F7" s="36">
        <v>3.98</v>
      </c>
      <c r="G7" s="37">
        <v>52</v>
      </c>
      <c r="H7" s="36">
        <v>38.1</v>
      </c>
      <c r="I7" s="36">
        <v>13</v>
      </c>
      <c r="J7" s="36">
        <v>0.61</v>
      </c>
      <c r="K7" s="36">
        <v>25</v>
      </c>
      <c r="L7" s="38" t="s">
        <v>1813</v>
      </c>
      <c r="M7" s="34" t="s">
        <v>1237</v>
      </c>
    </row>
    <row r="8" spans="1:17" ht="15.75">
      <c r="A8" s="105"/>
      <c r="B8" s="46" t="s">
        <v>771</v>
      </c>
      <c r="C8" s="35">
        <v>155</v>
      </c>
      <c r="D8" s="36">
        <v>2.16</v>
      </c>
      <c r="E8" s="36">
        <v>3.41</v>
      </c>
      <c r="F8" s="36">
        <v>5.97</v>
      </c>
      <c r="G8" s="37">
        <v>63</v>
      </c>
      <c r="H8" s="36">
        <v>56.9</v>
      </c>
      <c r="I8" s="36">
        <v>19.6</v>
      </c>
      <c r="J8" s="36">
        <v>0.92</v>
      </c>
      <c r="K8" s="36">
        <v>38</v>
      </c>
      <c r="L8" s="38" t="s">
        <v>1813</v>
      </c>
      <c r="M8" s="34" t="s">
        <v>1237</v>
      </c>
      <c r="Q8" s="123"/>
    </row>
    <row r="9" spans="1:13" ht="15.75">
      <c r="A9" s="123"/>
      <c r="B9" s="46" t="s">
        <v>1814</v>
      </c>
      <c r="C9" s="35">
        <v>115</v>
      </c>
      <c r="D9" s="26">
        <v>1.64</v>
      </c>
      <c r="E9" s="26">
        <v>0.81</v>
      </c>
      <c r="F9" s="26">
        <v>4.83</v>
      </c>
      <c r="G9" s="27">
        <v>33</v>
      </c>
      <c r="H9" s="26">
        <v>44.1</v>
      </c>
      <c r="I9" s="26">
        <v>14</v>
      </c>
      <c r="J9" s="26">
        <v>0.63</v>
      </c>
      <c r="K9" s="26">
        <v>25</v>
      </c>
      <c r="L9" s="38" t="s">
        <v>1813</v>
      </c>
      <c r="M9" s="34" t="s">
        <v>1815</v>
      </c>
    </row>
    <row r="10" spans="1:13" ht="15.75">
      <c r="A10" s="123"/>
      <c r="B10" s="46" t="s">
        <v>1814</v>
      </c>
      <c r="C10" s="35">
        <v>180</v>
      </c>
      <c r="D10" s="26">
        <v>2.57</v>
      </c>
      <c r="E10" s="26">
        <v>1.57</v>
      </c>
      <c r="F10" s="26">
        <v>7.71</v>
      </c>
      <c r="G10" s="27">
        <v>53</v>
      </c>
      <c r="H10" s="26">
        <v>69.7</v>
      </c>
      <c r="I10" s="26">
        <v>21.6</v>
      </c>
      <c r="J10" s="26">
        <v>0.96</v>
      </c>
      <c r="K10" s="26">
        <v>38</v>
      </c>
      <c r="L10" s="38" t="s">
        <v>1813</v>
      </c>
      <c r="M10" s="34" t="s">
        <v>1815</v>
      </c>
    </row>
    <row r="11" spans="1:13" ht="15.75">
      <c r="A11" s="123"/>
      <c r="B11" s="46" t="s">
        <v>1814</v>
      </c>
      <c r="C11" s="35">
        <v>115</v>
      </c>
      <c r="D11" s="26">
        <v>1.57</v>
      </c>
      <c r="E11" s="26">
        <v>0.77</v>
      </c>
      <c r="F11" s="26">
        <v>4.73</v>
      </c>
      <c r="G11" s="27">
        <v>32</v>
      </c>
      <c r="H11" s="26">
        <v>40.1</v>
      </c>
      <c r="I11" s="26">
        <v>13.6</v>
      </c>
      <c r="J11" s="26">
        <v>0.63</v>
      </c>
      <c r="K11" s="26">
        <v>25</v>
      </c>
      <c r="L11" s="38" t="s">
        <v>1813</v>
      </c>
      <c r="M11" s="34" t="s">
        <v>1816</v>
      </c>
    </row>
    <row r="12" spans="1:13" ht="15.75">
      <c r="A12" s="123"/>
      <c r="B12" s="46" t="s">
        <v>1814</v>
      </c>
      <c r="C12" s="35">
        <v>180</v>
      </c>
      <c r="D12" s="26">
        <v>2.43</v>
      </c>
      <c r="E12" s="26">
        <v>1.5</v>
      </c>
      <c r="F12" s="26">
        <v>7.5</v>
      </c>
      <c r="G12" s="27">
        <v>53</v>
      </c>
      <c r="H12" s="26">
        <v>61.7</v>
      </c>
      <c r="I12" s="26">
        <v>20.7</v>
      </c>
      <c r="J12" s="26">
        <v>0.97</v>
      </c>
      <c r="K12" s="26">
        <v>38</v>
      </c>
      <c r="L12" s="38" t="s">
        <v>1813</v>
      </c>
      <c r="M12" s="34" t="s">
        <v>1816</v>
      </c>
    </row>
    <row r="13" spans="1:13" ht="15.75">
      <c r="A13" s="105" t="s">
        <v>1817</v>
      </c>
      <c r="B13" s="46" t="s">
        <v>1818</v>
      </c>
      <c r="C13" s="35">
        <v>100</v>
      </c>
      <c r="D13" s="26">
        <v>1.23</v>
      </c>
      <c r="E13" s="26">
        <v>4.11</v>
      </c>
      <c r="F13" s="26">
        <v>6.68</v>
      </c>
      <c r="G13" s="27">
        <v>69</v>
      </c>
      <c r="H13" s="26">
        <v>38.7</v>
      </c>
      <c r="I13" s="26">
        <v>25.5</v>
      </c>
      <c r="J13" s="26">
        <v>0.45</v>
      </c>
      <c r="K13" s="26">
        <v>6.14</v>
      </c>
      <c r="L13" s="38" t="s">
        <v>1819</v>
      </c>
      <c r="M13" s="34" t="s">
        <v>1815</v>
      </c>
    </row>
    <row r="14" spans="1:13" ht="15.75">
      <c r="A14" s="105"/>
      <c r="B14" s="46" t="s">
        <v>1818</v>
      </c>
      <c r="C14" s="35">
        <v>150</v>
      </c>
      <c r="D14" s="26">
        <v>1.81</v>
      </c>
      <c r="E14" s="26">
        <v>6.39</v>
      </c>
      <c r="F14" s="26">
        <v>9.91</v>
      </c>
      <c r="G14" s="27">
        <v>104</v>
      </c>
      <c r="H14" s="26">
        <v>56.8</v>
      </c>
      <c r="I14" s="26">
        <v>38.2</v>
      </c>
      <c r="J14" s="26">
        <v>0.67</v>
      </c>
      <c r="K14" s="26">
        <v>9.29</v>
      </c>
      <c r="L14" s="38" t="s">
        <v>1819</v>
      </c>
      <c r="M14" s="34" t="s">
        <v>1815</v>
      </c>
    </row>
    <row r="15" spans="1:13" ht="15.75">
      <c r="A15" s="123"/>
      <c r="B15" s="46" t="s">
        <v>1818</v>
      </c>
      <c r="C15" s="35">
        <v>100</v>
      </c>
      <c r="D15" s="26">
        <v>1.78</v>
      </c>
      <c r="E15" s="26">
        <v>5.03</v>
      </c>
      <c r="F15" s="26">
        <v>8</v>
      </c>
      <c r="G15" s="27">
        <v>84</v>
      </c>
      <c r="H15" s="26">
        <v>58.9</v>
      </c>
      <c r="I15" s="26">
        <v>27.7</v>
      </c>
      <c r="J15" s="26">
        <v>0.45</v>
      </c>
      <c r="K15" s="26">
        <v>6.2</v>
      </c>
      <c r="L15" s="38" t="s">
        <v>1819</v>
      </c>
      <c r="M15" s="34" t="s">
        <v>1820</v>
      </c>
    </row>
    <row r="16" spans="1:13" ht="15.75">
      <c r="A16" s="123"/>
      <c r="B16" s="46" t="s">
        <v>1818</v>
      </c>
      <c r="C16" s="35">
        <v>150</v>
      </c>
      <c r="D16" s="26">
        <v>2.08</v>
      </c>
      <c r="E16" s="26">
        <v>6.53</v>
      </c>
      <c r="F16" s="26">
        <v>10.31</v>
      </c>
      <c r="G16" s="27">
        <v>108</v>
      </c>
      <c r="H16" s="26">
        <v>68.3</v>
      </c>
      <c r="I16" s="26">
        <v>39.2</v>
      </c>
      <c r="J16" s="26">
        <v>0.66</v>
      </c>
      <c r="K16" s="26">
        <v>9.3</v>
      </c>
      <c r="L16" s="38" t="s">
        <v>1819</v>
      </c>
      <c r="M16" s="34" t="s">
        <v>1820</v>
      </c>
    </row>
    <row r="17" spans="1:13" ht="15.75">
      <c r="A17" s="105" t="s">
        <v>1821</v>
      </c>
      <c r="B17" s="46" t="s">
        <v>160</v>
      </c>
      <c r="C17" s="35">
        <v>100</v>
      </c>
      <c r="D17" s="36">
        <v>1.98</v>
      </c>
      <c r="E17" s="36">
        <v>3.71</v>
      </c>
      <c r="F17" s="36">
        <v>9.49</v>
      </c>
      <c r="G17" s="37">
        <v>79</v>
      </c>
      <c r="H17" s="36">
        <v>55.8</v>
      </c>
      <c r="I17" s="36">
        <v>19.7</v>
      </c>
      <c r="J17" s="36">
        <v>0.75</v>
      </c>
      <c r="K17" s="36">
        <v>16.37</v>
      </c>
      <c r="L17" s="38" t="s">
        <v>1822</v>
      </c>
      <c r="M17" s="46"/>
    </row>
    <row r="18" spans="1:13" ht="15.75">
      <c r="A18" s="105"/>
      <c r="B18" s="46" t="s">
        <v>160</v>
      </c>
      <c r="C18" s="35">
        <v>150</v>
      </c>
      <c r="D18" s="36">
        <v>3.13</v>
      </c>
      <c r="E18" s="36">
        <v>5.56</v>
      </c>
      <c r="F18" s="36">
        <v>14.38</v>
      </c>
      <c r="G18" s="37">
        <v>12</v>
      </c>
      <c r="H18" s="36">
        <v>85</v>
      </c>
      <c r="I18" s="36">
        <v>31.8</v>
      </c>
      <c r="J18" s="36">
        <v>1.22</v>
      </c>
      <c r="K18" s="36">
        <v>24.99</v>
      </c>
      <c r="L18" s="38" t="s">
        <v>1822</v>
      </c>
      <c r="M18" s="46"/>
    </row>
    <row r="19" spans="1:13" ht="15.75">
      <c r="A19" s="105" t="s">
        <v>1823</v>
      </c>
      <c r="B19" s="46" t="s">
        <v>1824</v>
      </c>
      <c r="C19" s="35">
        <v>100</v>
      </c>
      <c r="D19" s="26">
        <v>2.14</v>
      </c>
      <c r="E19" s="26">
        <v>5.93</v>
      </c>
      <c r="F19" s="26">
        <v>15.53</v>
      </c>
      <c r="G19" s="27">
        <v>124</v>
      </c>
      <c r="H19" s="26">
        <v>17.2</v>
      </c>
      <c r="I19" s="26">
        <v>22.4</v>
      </c>
      <c r="J19" s="26">
        <v>0.82</v>
      </c>
      <c r="K19" s="26">
        <v>7.28</v>
      </c>
      <c r="L19" s="38" t="s">
        <v>1825</v>
      </c>
      <c r="M19" s="34" t="s">
        <v>1816</v>
      </c>
    </row>
    <row r="20" spans="1:13" ht="15.75">
      <c r="A20" s="105"/>
      <c r="B20" s="46" t="s">
        <v>1824</v>
      </c>
      <c r="C20" s="35">
        <f>SUM(C19/10*18)</f>
        <v>180</v>
      </c>
      <c r="D20" s="36">
        <v>3.22</v>
      </c>
      <c r="E20" s="36">
        <v>9.36</v>
      </c>
      <c r="F20" s="36">
        <v>23.29</v>
      </c>
      <c r="G20" s="37">
        <v>190</v>
      </c>
      <c r="H20" s="36">
        <v>25.8</v>
      </c>
      <c r="I20" s="36">
        <v>33.7</v>
      </c>
      <c r="J20" s="36">
        <v>1.23</v>
      </c>
      <c r="K20" s="36">
        <v>10.91</v>
      </c>
      <c r="L20" s="38" t="s">
        <v>1825</v>
      </c>
      <c r="M20" s="34" t="s">
        <v>1816</v>
      </c>
    </row>
    <row r="21" spans="1:13" ht="15.75">
      <c r="A21" s="105"/>
      <c r="B21" s="46" t="s">
        <v>1824</v>
      </c>
      <c r="C21" s="35">
        <f>SUM(C19*2)</f>
        <v>200</v>
      </c>
      <c r="D21" s="36">
        <v>4.28</v>
      </c>
      <c r="E21" s="36">
        <v>11.86</v>
      </c>
      <c r="F21" s="36">
        <v>31.06</v>
      </c>
      <c r="G21" s="37">
        <v>248</v>
      </c>
      <c r="H21" s="36">
        <v>34.4</v>
      </c>
      <c r="I21" s="36">
        <v>44.9</v>
      </c>
      <c r="J21" s="36">
        <v>1.6</v>
      </c>
      <c r="K21" s="36">
        <v>14.56</v>
      </c>
      <c r="L21" s="38" t="s">
        <v>1825</v>
      </c>
      <c r="M21" s="34" t="s">
        <v>1816</v>
      </c>
    </row>
    <row r="22" spans="1:13" ht="15.75">
      <c r="A22" s="105"/>
      <c r="B22" s="46" t="s">
        <v>1824</v>
      </c>
      <c r="C22" s="35">
        <v>150</v>
      </c>
      <c r="D22" s="58">
        <v>3.22</v>
      </c>
      <c r="E22" s="58">
        <v>9.36</v>
      </c>
      <c r="F22" s="58">
        <v>23.29</v>
      </c>
      <c r="G22" s="86">
        <v>190</v>
      </c>
      <c r="H22" s="58">
        <v>25.8</v>
      </c>
      <c r="I22" s="58">
        <v>33.7</v>
      </c>
      <c r="J22" s="58">
        <v>1.23</v>
      </c>
      <c r="K22" s="58">
        <v>10.91</v>
      </c>
      <c r="L22" s="38" t="s">
        <v>1825</v>
      </c>
      <c r="M22" s="34" t="s">
        <v>1816</v>
      </c>
    </row>
    <row r="23" spans="1:13" ht="15.75">
      <c r="A23" s="105" t="s">
        <v>1826</v>
      </c>
      <c r="B23" s="46" t="s">
        <v>1827</v>
      </c>
      <c r="C23" s="35">
        <v>100</v>
      </c>
      <c r="D23" s="26">
        <v>2.09</v>
      </c>
      <c r="E23" s="26">
        <v>6.12</v>
      </c>
      <c r="F23" s="26">
        <v>9.58</v>
      </c>
      <c r="G23" s="27">
        <v>102</v>
      </c>
      <c r="H23" s="26">
        <v>48</v>
      </c>
      <c r="I23" s="26">
        <v>19.3</v>
      </c>
      <c r="J23" s="26">
        <v>1.38</v>
      </c>
      <c r="K23" s="26">
        <v>1.35</v>
      </c>
      <c r="L23" s="38" t="s">
        <v>1828</v>
      </c>
      <c r="M23" s="34" t="s">
        <v>1829</v>
      </c>
    </row>
    <row r="24" spans="1:13" ht="15.75">
      <c r="A24" s="105"/>
      <c r="B24" s="46" t="s">
        <v>1827</v>
      </c>
      <c r="C24" s="35">
        <v>150</v>
      </c>
      <c r="D24" s="26">
        <v>3.1</v>
      </c>
      <c r="E24" s="26">
        <v>9.54</v>
      </c>
      <c r="F24" s="26">
        <v>14.14</v>
      </c>
      <c r="G24" s="27">
        <v>155</v>
      </c>
      <c r="H24" s="26">
        <v>71.1</v>
      </c>
      <c r="I24" s="26">
        <v>28.5</v>
      </c>
      <c r="J24" s="26">
        <v>2.04</v>
      </c>
      <c r="K24" s="26">
        <v>1.99</v>
      </c>
      <c r="L24" s="38" t="s">
        <v>1828</v>
      </c>
      <c r="M24" s="34" t="s">
        <v>1829</v>
      </c>
    </row>
    <row r="25" spans="1:13" ht="15.75">
      <c r="A25" s="123"/>
      <c r="B25" s="46" t="s">
        <v>1827</v>
      </c>
      <c r="C25" s="35">
        <v>100</v>
      </c>
      <c r="D25" s="26">
        <v>2.36</v>
      </c>
      <c r="E25" s="26">
        <v>7.09</v>
      </c>
      <c r="F25" s="26">
        <v>10.68</v>
      </c>
      <c r="G25" s="27">
        <v>116</v>
      </c>
      <c r="H25" s="26">
        <v>52.4</v>
      </c>
      <c r="I25" s="26">
        <v>20.1</v>
      </c>
      <c r="J25" s="26">
        <v>1.42</v>
      </c>
      <c r="K25" s="44">
        <v>1.35</v>
      </c>
      <c r="L25" s="38" t="s">
        <v>1828</v>
      </c>
      <c r="M25" s="34" t="s">
        <v>1816</v>
      </c>
    </row>
    <row r="26" spans="1:13" ht="15.75">
      <c r="A26" s="123"/>
      <c r="B26" s="46" t="s">
        <v>1827</v>
      </c>
      <c r="C26" s="35">
        <v>150</v>
      </c>
      <c r="D26" s="26">
        <v>3.5</v>
      </c>
      <c r="E26" s="26">
        <v>10.99</v>
      </c>
      <c r="F26" s="26">
        <v>15.79</v>
      </c>
      <c r="G26" s="27">
        <v>176</v>
      </c>
      <c r="H26" s="26">
        <v>77.9</v>
      </c>
      <c r="I26" s="26">
        <v>29.7</v>
      </c>
      <c r="J26" s="26">
        <v>2.1</v>
      </c>
      <c r="K26" s="26">
        <v>1.99</v>
      </c>
      <c r="L26" s="38" t="s">
        <v>1828</v>
      </c>
      <c r="M26" s="34" t="s">
        <v>1816</v>
      </c>
    </row>
    <row r="27" spans="1:13" ht="15.75">
      <c r="A27" s="105" t="s">
        <v>1830</v>
      </c>
      <c r="B27" s="46" t="s">
        <v>1831</v>
      </c>
      <c r="C27" s="35">
        <v>100</v>
      </c>
      <c r="D27" s="36">
        <v>1.42</v>
      </c>
      <c r="E27" s="36">
        <v>1.36</v>
      </c>
      <c r="F27" s="36">
        <v>11.6</v>
      </c>
      <c r="G27" s="37">
        <v>64</v>
      </c>
      <c r="H27" s="36">
        <v>30.1</v>
      </c>
      <c r="I27" s="36">
        <v>14.9</v>
      </c>
      <c r="J27" s="36">
        <v>1.41</v>
      </c>
      <c r="K27" s="36">
        <v>1.08</v>
      </c>
      <c r="L27" s="38" t="s">
        <v>1832</v>
      </c>
      <c r="M27" s="46"/>
    </row>
    <row r="28" spans="1:13" ht="15.75">
      <c r="A28" s="105"/>
      <c r="B28" s="46" t="s">
        <v>1831</v>
      </c>
      <c r="C28" s="35">
        <v>150</v>
      </c>
      <c r="D28" s="36">
        <v>2.1</v>
      </c>
      <c r="E28" s="36">
        <v>1.92</v>
      </c>
      <c r="F28" s="36">
        <v>17.73</v>
      </c>
      <c r="G28" s="37">
        <v>97</v>
      </c>
      <c r="H28" s="36">
        <v>44.7</v>
      </c>
      <c r="I28" s="36">
        <v>22.2</v>
      </c>
      <c r="J28" s="36">
        <v>2.12</v>
      </c>
      <c r="K28" s="36">
        <v>1.62</v>
      </c>
      <c r="L28" s="38" t="s">
        <v>1832</v>
      </c>
      <c r="M28" s="46"/>
    </row>
    <row r="29" spans="1:13" ht="15.75">
      <c r="A29" s="105" t="s">
        <v>1833</v>
      </c>
      <c r="B29" s="46" t="s">
        <v>1834</v>
      </c>
      <c r="C29" s="35">
        <v>100</v>
      </c>
      <c r="D29" s="36">
        <v>1.74</v>
      </c>
      <c r="E29" s="36">
        <v>2.39</v>
      </c>
      <c r="F29" s="36">
        <v>24.21</v>
      </c>
      <c r="G29" s="37">
        <v>125</v>
      </c>
      <c r="H29" s="36">
        <v>28.3</v>
      </c>
      <c r="I29" s="36">
        <v>39.2</v>
      </c>
      <c r="J29" s="36">
        <v>0.94</v>
      </c>
      <c r="K29" s="36">
        <v>1.62</v>
      </c>
      <c r="L29" s="38" t="s">
        <v>1835</v>
      </c>
      <c r="M29" s="46"/>
    </row>
    <row r="30" spans="1:13" ht="15.75">
      <c r="A30" s="105"/>
      <c r="B30" s="46" t="s">
        <v>1834</v>
      </c>
      <c r="C30" s="35">
        <v>150</v>
      </c>
      <c r="D30" s="36">
        <v>2.62</v>
      </c>
      <c r="E30" s="36">
        <v>3.93</v>
      </c>
      <c r="F30" s="36">
        <v>36.81</v>
      </c>
      <c r="G30" s="37">
        <v>193</v>
      </c>
      <c r="H30" s="36">
        <v>42.5</v>
      </c>
      <c r="I30" s="36">
        <v>58.8</v>
      </c>
      <c r="J30" s="36">
        <v>1.41</v>
      </c>
      <c r="K30" s="36">
        <v>1.52</v>
      </c>
      <c r="L30" s="38" t="s">
        <v>1835</v>
      </c>
      <c r="M30" s="46"/>
    </row>
    <row r="31" spans="1:13" ht="15.75">
      <c r="A31" s="105" t="s">
        <v>1836</v>
      </c>
      <c r="B31" s="46" t="s">
        <v>1837</v>
      </c>
      <c r="C31" s="35">
        <v>100</v>
      </c>
      <c r="D31" s="36">
        <v>1.62</v>
      </c>
      <c r="E31" s="36">
        <v>8.68</v>
      </c>
      <c r="F31" s="36">
        <v>9.13</v>
      </c>
      <c r="G31" s="37">
        <v>121</v>
      </c>
      <c r="H31" s="36">
        <v>26.9</v>
      </c>
      <c r="I31" s="36">
        <v>17.6</v>
      </c>
      <c r="J31" s="36">
        <v>0.59</v>
      </c>
      <c r="K31" s="36">
        <v>5.53</v>
      </c>
      <c r="L31" s="38" t="s">
        <v>1838</v>
      </c>
      <c r="M31" s="46"/>
    </row>
    <row r="32" spans="1:13" ht="15.75">
      <c r="A32" s="105"/>
      <c r="B32" s="46" t="s">
        <v>1837</v>
      </c>
      <c r="C32" s="35">
        <f>SUM(C31/10*18)</f>
        <v>180</v>
      </c>
      <c r="D32" s="36">
        <v>2.916</v>
      </c>
      <c r="E32" s="36">
        <v>15.624</v>
      </c>
      <c r="F32" s="36">
        <v>16.434</v>
      </c>
      <c r="G32" s="37">
        <v>217.8</v>
      </c>
      <c r="H32" s="36">
        <v>48.4</v>
      </c>
      <c r="I32" s="36">
        <v>31.7</v>
      </c>
      <c r="J32" s="36">
        <v>1.1</v>
      </c>
      <c r="K32" s="36">
        <v>9.954</v>
      </c>
      <c r="L32" s="38" t="s">
        <v>1838</v>
      </c>
      <c r="M32" s="46"/>
    </row>
    <row r="33" spans="1:13" ht="15.75">
      <c r="A33" s="105"/>
      <c r="B33" s="46" t="s">
        <v>1837</v>
      </c>
      <c r="C33" s="35">
        <f>SUM(C31/10*20)</f>
        <v>200</v>
      </c>
      <c r="D33" s="36">
        <v>3.24</v>
      </c>
      <c r="E33" s="36">
        <v>17.36</v>
      </c>
      <c r="F33" s="36">
        <v>18.26</v>
      </c>
      <c r="G33" s="37">
        <v>242</v>
      </c>
      <c r="H33" s="36">
        <v>53.8</v>
      </c>
      <c r="I33" s="36">
        <v>35.2</v>
      </c>
      <c r="J33" s="36">
        <v>1.2</v>
      </c>
      <c r="K33" s="36">
        <v>11.06</v>
      </c>
      <c r="L33" s="38" t="s">
        <v>1838</v>
      </c>
      <c r="M33" s="46"/>
    </row>
    <row r="34" spans="1:13" ht="15.75">
      <c r="A34" s="105"/>
      <c r="B34" s="46" t="s">
        <v>1837</v>
      </c>
      <c r="C34" s="35">
        <v>150</v>
      </c>
      <c r="D34" s="36">
        <v>2.4</v>
      </c>
      <c r="E34" s="36">
        <v>11.33</v>
      </c>
      <c r="F34" s="36">
        <v>13.59</v>
      </c>
      <c r="G34" s="37">
        <v>166</v>
      </c>
      <c r="H34" s="36">
        <v>39.5</v>
      </c>
      <c r="I34" s="36">
        <v>26.1</v>
      </c>
      <c r="J34" s="36">
        <v>0.8</v>
      </c>
      <c r="K34" s="36">
        <v>8.27</v>
      </c>
      <c r="L34" s="38" t="s">
        <v>1838</v>
      </c>
      <c r="M34" s="46"/>
    </row>
    <row r="35" spans="1:13" ht="15.75">
      <c r="A35" s="105" t="s">
        <v>1839</v>
      </c>
      <c r="B35" s="46" t="s">
        <v>1840</v>
      </c>
      <c r="C35" s="35">
        <v>55</v>
      </c>
      <c r="D35" s="36">
        <v>2.46</v>
      </c>
      <c r="E35" s="36">
        <v>5.98</v>
      </c>
      <c r="F35" s="36">
        <v>15.01</v>
      </c>
      <c r="G35" s="37">
        <v>124</v>
      </c>
      <c r="H35" s="36">
        <v>12.2</v>
      </c>
      <c r="I35" s="36">
        <v>13.7</v>
      </c>
      <c r="J35" s="36">
        <v>0.7</v>
      </c>
      <c r="K35" s="36">
        <v>4</v>
      </c>
      <c r="L35" s="38" t="s">
        <v>1841</v>
      </c>
      <c r="M35" s="46"/>
    </row>
    <row r="36" spans="1:13" ht="15.75">
      <c r="A36" s="105"/>
      <c r="B36" s="46" t="s">
        <v>1840</v>
      </c>
      <c r="C36" s="35">
        <v>75</v>
      </c>
      <c r="D36" s="36">
        <v>3.43</v>
      </c>
      <c r="E36" s="36">
        <v>7.11</v>
      </c>
      <c r="F36" s="36">
        <v>20.85</v>
      </c>
      <c r="G36" s="37">
        <v>161</v>
      </c>
      <c r="H36" s="36">
        <v>16.6</v>
      </c>
      <c r="I36" s="36">
        <v>19.2</v>
      </c>
      <c r="J36" s="36">
        <v>0.98</v>
      </c>
      <c r="K36" s="36">
        <v>5.6</v>
      </c>
      <c r="L36" s="38" t="s">
        <v>1841</v>
      </c>
      <c r="M36" s="46"/>
    </row>
    <row r="37" spans="1:13" ht="15.75">
      <c r="A37" s="105" t="s">
        <v>1842</v>
      </c>
      <c r="B37" s="46" t="s">
        <v>1843</v>
      </c>
      <c r="C37" s="35">
        <v>115</v>
      </c>
      <c r="D37" s="26">
        <v>3.29</v>
      </c>
      <c r="E37" s="26">
        <v>6.34</v>
      </c>
      <c r="F37" s="26">
        <v>21.44</v>
      </c>
      <c r="G37" s="27">
        <v>156</v>
      </c>
      <c r="H37" s="26">
        <v>15.2</v>
      </c>
      <c r="I37" s="26">
        <v>25.1</v>
      </c>
      <c r="J37" s="26">
        <v>1.21</v>
      </c>
      <c r="K37" s="26">
        <v>10.7</v>
      </c>
      <c r="L37" s="38" t="s">
        <v>1844</v>
      </c>
      <c r="M37" s="34" t="s">
        <v>1845</v>
      </c>
    </row>
    <row r="38" spans="1:13" ht="15.75">
      <c r="A38" s="105"/>
      <c r="B38" s="46" t="s">
        <v>1843</v>
      </c>
      <c r="C38" s="35">
        <v>180</v>
      </c>
      <c r="D38" s="26">
        <v>4.86</v>
      </c>
      <c r="E38" s="26">
        <v>7.76</v>
      </c>
      <c r="F38" s="26">
        <v>31.72</v>
      </c>
      <c r="G38" s="27">
        <v>216</v>
      </c>
      <c r="H38" s="26">
        <v>22.1</v>
      </c>
      <c r="I38" s="26">
        <v>37.4</v>
      </c>
      <c r="J38" s="26">
        <v>1.8</v>
      </c>
      <c r="K38" s="26">
        <v>16</v>
      </c>
      <c r="L38" s="38" t="s">
        <v>1844</v>
      </c>
      <c r="M38" s="34" t="s">
        <v>1845</v>
      </c>
    </row>
    <row r="39" spans="1:13" ht="15.75">
      <c r="A39" s="123"/>
      <c r="B39" s="46" t="s">
        <v>1843</v>
      </c>
      <c r="C39" s="35">
        <v>115</v>
      </c>
      <c r="D39" s="26">
        <v>3.5</v>
      </c>
      <c r="E39" s="26">
        <v>7.06</v>
      </c>
      <c r="F39" s="26">
        <v>22.28</v>
      </c>
      <c r="G39" s="27">
        <v>167</v>
      </c>
      <c r="H39" s="26">
        <v>19</v>
      </c>
      <c r="I39" s="26">
        <v>25.8</v>
      </c>
      <c r="J39" s="26">
        <v>1.24</v>
      </c>
      <c r="K39" s="44">
        <v>10.7</v>
      </c>
      <c r="L39" s="38" t="s">
        <v>1844</v>
      </c>
      <c r="M39" s="34" t="s">
        <v>1816</v>
      </c>
    </row>
    <row r="40" spans="1:13" ht="15.75">
      <c r="A40" s="123"/>
      <c r="B40" s="46" t="s">
        <v>1843</v>
      </c>
      <c r="C40" s="35">
        <v>180</v>
      </c>
      <c r="D40" s="26">
        <v>5.27</v>
      </c>
      <c r="E40" s="26">
        <v>9.2</v>
      </c>
      <c r="F40" s="26">
        <v>33.41</v>
      </c>
      <c r="G40" s="27">
        <v>237</v>
      </c>
      <c r="H40" s="26">
        <v>29.6</v>
      </c>
      <c r="I40" s="26">
        <v>38.8</v>
      </c>
      <c r="J40" s="26">
        <v>1.86</v>
      </c>
      <c r="K40" s="26">
        <v>16</v>
      </c>
      <c r="L40" s="38" t="s">
        <v>1844</v>
      </c>
      <c r="M40" s="34" t="s">
        <v>1816</v>
      </c>
    </row>
    <row r="41" spans="1:13" ht="15.75">
      <c r="A41" s="105" t="s">
        <v>1846</v>
      </c>
      <c r="B41" s="46" t="s">
        <v>1847</v>
      </c>
      <c r="C41" s="35">
        <v>115</v>
      </c>
      <c r="D41" s="26">
        <v>7.12</v>
      </c>
      <c r="E41" s="26">
        <v>7.35</v>
      </c>
      <c r="F41" s="26">
        <v>18.48</v>
      </c>
      <c r="G41" s="27">
        <v>169</v>
      </c>
      <c r="H41" s="26">
        <v>74.2</v>
      </c>
      <c r="I41" s="26">
        <v>42.2</v>
      </c>
      <c r="J41" s="26">
        <v>1.13</v>
      </c>
      <c r="K41" s="26">
        <v>0</v>
      </c>
      <c r="L41" s="38" t="s">
        <v>1848</v>
      </c>
      <c r="M41" s="34" t="s">
        <v>1845</v>
      </c>
    </row>
    <row r="42" spans="1:13" ht="15.75">
      <c r="A42" s="105"/>
      <c r="B42" s="46" t="s">
        <v>1847</v>
      </c>
      <c r="C42" s="35">
        <v>180</v>
      </c>
      <c r="D42" s="26">
        <v>10.61</v>
      </c>
      <c r="E42" s="26">
        <v>9.97</v>
      </c>
      <c r="F42" s="26">
        <v>27.72</v>
      </c>
      <c r="G42" s="27">
        <v>243</v>
      </c>
      <c r="H42" s="26">
        <v>110.6</v>
      </c>
      <c r="I42" s="26">
        <v>63.4</v>
      </c>
      <c r="J42" s="26">
        <v>1.68</v>
      </c>
      <c r="K42" s="26">
        <v>0</v>
      </c>
      <c r="L42" s="38" t="s">
        <v>1848</v>
      </c>
      <c r="M42" s="34" t="s">
        <v>1845</v>
      </c>
    </row>
    <row r="43" spans="1:13" ht="15.75">
      <c r="A43" s="105"/>
      <c r="B43" s="46" t="s">
        <v>1847</v>
      </c>
      <c r="C43" s="35">
        <v>115</v>
      </c>
      <c r="D43" s="26">
        <v>7.38</v>
      </c>
      <c r="E43" s="26">
        <v>5.36</v>
      </c>
      <c r="F43" s="26">
        <v>19.43</v>
      </c>
      <c r="G43" s="27">
        <v>155</v>
      </c>
      <c r="H43" s="26">
        <v>82.6</v>
      </c>
      <c r="I43" s="26">
        <v>43.6</v>
      </c>
      <c r="J43" s="26">
        <v>1.15</v>
      </c>
      <c r="K43" s="44">
        <v>0</v>
      </c>
      <c r="L43" s="38" t="s">
        <v>1848</v>
      </c>
      <c r="M43" s="34" t="s">
        <v>1815</v>
      </c>
    </row>
    <row r="44" spans="1:13" ht="15.75">
      <c r="A44" s="105"/>
      <c r="B44" s="46" t="s">
        <v>1847</v>
      </c>
      <c r="C44" s="35">
        <v>180</v>
      </c>
      <c r="D44" s="26">
        <v>11.17</v>
      </c>
      <c r="E44" s="26">
        <v>8.53</v>
      </c>
      <c r="F44" s="26">
        <v>29.68</v>
      </c>
      <c r="G44" s="27">
        <v>240</v>
      </c>
      <c r="H44" s="26">
        <v>128.6</v>
      </c>
      <c r="I44" s="26">
        <v>66.2</v>
      </c>
      <c r="J44" s="26">
        <v>1.73</v>
      </c>
      <c r="K44" s="26">
        <v>0</v>
      </c>
      <c r="L44" s="38" t="s">
        <v>1848</v>
      </c>
      <c r="M44" s="34" t="s">
        <v>1815</v>
      </c>
    </row>
    <row r="45" spans="1:13" ht="15.75">
      <c r="A45" s="106"/>
      <c r="B45" s="46" t="s">
        <v>1847</v>
      </c>
      <c r="C45" s="35">
        <v>115</v>
      </c>
      <c r="D45" s="26">
        <v>7.29</v>
      </c>
      <c r="E45" s="26">
        <v>5.33</v>
      </c>
      <c r="F45" s="26">
        <v>19.26</v>
      </c>
      <c r="G45" s="27">
        <v>154</v>
      </c>
      <c r="H45" s="26">
        <v>77</v>
      </c>
      <c r="I45" s="26">
        <v>43</v>
      </c>
      <c r="J45" s="26">
        <v>1.15</v>
      </c>
      <c r="K45" s="44">
        <v>0</v>
      </c>
      <c r="L45" s="38" t="s">
        <v>1848</v>
      </c>
      <c r="M45" s="34" t="s">
        <v>1816</v>
      </c>
    </row>
    <row r="46" spans="1:13" ht="15.75">
      <c r="A46" s="106"/>
      <c r="B46" s="46" t="s">
        <v>1847</v>
      </c>
      <c r="C46" s="35">
        <v>180</v>
      </c>
      <c r="D46" s="26">
        <v>10.98</v>
      </c>
      <c r="E46" s="26">
        <v>8.48</v>
      </c>
      <c r="F46" s="26">
        <v>19.2</v>
      </c>
      <c r="G46" s="27">
        <v>238</v>
      </c>
      <c r="H46" s="26">
        <v>117.4</v>
      </c>
      <c r="I46" s="26">
        <v>65</v>
      </c>
      <c r="J46" s="26">
        <v>1.74</v>
      </c>
      <c r="K46" s="26">
        <v>0</v>
      </c>
      <c r="L46" s="38" t="s">
        <v>1848</v>
      </c>
      <c r="M46" s="34" t="s">
        <v>1816</v>
      </c>
    </row>
    <row r="47" spans="1:13" ht="15.75">
      <c r="A47" s="105" t="s">
        <v>1849</v>
      </c>
      <c r="B47" s="46" t="s">
        <v>1850</v>
      </c>
      <c r="C47" s="35">
        <v>105</v>
      </c>
      <c r="D47" s="36">
        <v>3.39</v>
      </c>
      <c r="E47" s="36">
        <v>3.44</v>
      </c>
      <c r="F47" s="36">
        <v>25.43</v>
      </c>
      <c r="G47" s="37">
        <v>146</v>
      </c>
      <c r="H47" s="36">
        <v>41.4</v>
      </c>
      <c r="I47" s="36">
        <v>50.2</v>
      </c>
      <c r="J47" s="36">
        <v>1.32</v>
      </c>
      <c r="K47" s="36">
        <v>1.94</v>
      </c>
      <c r="L47" s="38" t="s">
        <v>1851</v>
      </c>
      <c r="M47" s="46"/>
    </row>
    <row r="48" spans="1:13" ht="15.75">
      <c r="A48" s="105"/>
      <c r="B48" s="46" t="s">
        <v>1850</v>
      </c>
      <c r="C48" s="35">
        <v>108</v>
      </c>
      <c r="D48" s="36">
        <v>5.2</v>
      </c>
      <c r="E48" s="36">
        <v>4.91</v>
      </c>
      <c r="F48" s="36">
        <v>39.02</v>
      </c>
      <c r="G48" s="37">
        <v>221</v>
      </c>
      <c r="H48" s="36">
        <v>62.7</v>
      </c>
      <c r="I48" s="36">
        <v>75.9</v>
      </c>
      <c r="J48" s="36">
        <v>2.01</v>
      </c>
      <c r="K48" s="36">
        <v>2.95</v>
      </c>
      <c r="L48" s="38" t="s">
        <v>1851</v>
      </c>
      <c r="M48" s="46"/>
    </row>
    <row r="49" spans="1:13" ht="15.75">
      <c r="A49" s="105" t="s">
        <v>1852</v>
      </c>
      <c r="B49" s="46" t="s">
        <v>1853</v>
      </c>
      <c r="C49" s="35">
        <v>115</v>
      </c>
      <c r="D49" s="26">
        <v>4.47</v>
      </c>
      <c r="E49" s="26">
        <v>4.84</v>
      </c>
      <c r="F49" s="26">
        <v>22.27</v>
      </c>
      <c r="G49" s="27">
        <v>151</v>
      </c>
      <c r="H49" s="26">
        <v>53.3</v>
      </c>
      <c r="I49" s="26">
        <v>30.4</v>
      </c>
      <c r="J49" s="26">
        <v>5.25</v>
      </c>
      <c r="K49" s="44">
        <v>9.49</v>
      </c>
      <c r="L49" s="38" t="s">
        <v>1854</v>
      </c>
      <c r="M49" s="34" t="s">
        <v>1815</v>
      </c>
    </row>
    <row r="50" spans="1:13" ht="15.75">
      <c r="A50" s="105"/>
      <c r="B50" s="46" t="s">
        <v>1853</v>
      </c>
      <c r="C50" s="35">
        <v>180</v>
      </c>
      <c r="D50" s="26">
        <v>6.74</v>
      </c>
      <c r="E50" s="26">
        <v>7.52</v>
      </c>
      <c r="F50" s="26">
        <v>33.91</v>
      </c>
      <c r="G50" s="27">
        <v>230</v>
      </c>
      <c r="H50" s="26">
        <v>84.1</v>
      </c>
      <c r="I50" s="26">
        <v>46.2</v>
      </c>
      <c r="J50" s="26">
        <v>2.99</v>
      </c>
      <c r="K50" s="26">
        <v>0</v>
      </c>
      <c r="L50" s="38" t="s">
        <v>1854</v>
      </c>
      <c r="M50" s="34" t="s">
        <v>1815</v>
      </c>
    </row>
    <row r="51" spans="1:13" ht="15.75">
      <c r="A51" s="123"/>
      <c r="B51" s="46" t="s">
        <v>1853</v>
      </c>
      <c r="C51" s="35">
        <v>115</v>
      </c>
      <c r="D51" s="26">
        <v>4.38</v>
      </c>
      <c r="E51" s="26">
        <v>4.8</v>
      </c>
      <c r="F51" s="26">
        <v>22.13</v>
      </c>
      <c r="G51" s="27">
        <v>149</v>
      </c>
      <c r="H51" s="26">
        <v>48.1</v>
      </c>
      <c r="I51" s="26">
        <v>29.8</v>
      </c>
      <c r="J51" s="26">
        <v>2</v>
      </c>
      <c r="K51" s="44">
        <v>0</v>
      </c>
      <c r="L51" s="38" t="s">
        <v>1854</v>
      </c>
      <c r="M51" s="34" t="s">
        <v>1816</v>
      </c>
    </row>
    <row r="52" spans="1:13" ht="15.75">
      <c r="A52" s="123"/>
      <c r="B52" s="46" t="s">
        <v>1853</v>
      </c>
      <c r="C52" s="35">
        <v>180</v>
      </c>
      <c r="D52" s="26">
        <v>6.56</v>
      </c>
      <c r="E52" s="26">
        <v>7.45</v>
      </c>
      <c r="F52" s="26">
        <v>33.63</v>
      </c>
      <c r="G52" s="27">
        <v>228</v>
      </c>
      <c r="H52" s="26">
        <v>73.7</v>
      </c>
      <c r="I52" s="26">
        <v>45.1</v>
      </c>
      <c r="J52" s="26">
        <v>2.99</v>
      </c>
      <c r="K52" s="26">
        <v>0</v>
      </c>
      <c r="L52" s="38" t="s">
        <v>1854</v>
      </c>
      <c r="M52" s="34" t="s">
        <v>1816</v>
      </c>
    </row>
    <row r="53" spans="1:13" ht="15.75">
      <c r="A53" s="105" t="s">
        <v>1855</v>
      </c>
      <c r="B53" s="46" t="s">
        <v>1856</v>
      </c>
      <c r="C53" s="35">
        <v>105</v>
      </c>
      <c r="D53" s="36">
        <v>5.08</v>
      </c>
      <c r="E53" s="36">
        <v>8.31</v>
      </c>
      <c r="F53" s="36">
        <v>16.71</v>
      </c>
      <c r="G53" s="37">
        <v>162</v>
      </c>
      <c r="H53" s="36">
        <v>69.5</v>
      </c>
      <c r="I53" s="36">
        <v>33.8</v>
      </c>
      <c r="J53" s="36">
        <v>1.04</v>
      </c>
      <c r="K53" s="36">
        <v>11.91</v>
      </c>
      <c r="L53" s="38" t="s">
        <v>1857</v>
      </c>
      <c r="M53" s="46"/>
    </row>
    <row r="54" spans="1:13" ht="15.75">
      <c r="A54" s="105"/>
      <c r="B54" s="46" t="s">
        <v>1856</v>
      </c>
      <c r="C54" s="35">
        <v>155</v>
      </c>
      <c r="D54" s="36">
        <v>7.6</v>
      </c>
      <c r="E54" s="36">
        <v>10.62</v>
      </c>
      <c r="F54" s="36">
        <v>25.03</v>
      </c>
      <c r="G54" s="37">
        <v>3.76</v>
      </c>
      <c r="H54" s="36">
        <v>5.15</v>
      </c>
      <c r="I54" s="36">
        <v>14.77</v>
      </c>
      <c r="J54" s="36">
        <v>120</v>
      </c>
      <c r="K54" s="36">
        <v>41.4</v>
      </c>
      <c r="L54" s="38" t="s">
        <v>1857</v>
      </c>
      <c r="M54" s="46"/>
    </row>
    <row r="55" spans="1:13" ht="15.75">
      <c r="A55" s="105" t="s">
        <v>1858</v>
      </c>
      <c r="B55" s="46" t="s">
        <v>1859</v>
      </c>
      <c r="C55" s="35">
        <v>105</v>
      </c>
      <c r="D55" s="26">
        <v>3.59</v>
      </c>
      <c r="E55" s="26">
        <v>7.6</v>
      </c>
      <c r="F55" s="26">
        <v>14.05</v>
      </c>
      <c r="G55" s="27">
        <v>139</v>
      </c>
      <c r="H55" s="26">
        <v>38.7</v>
      </c>
      <c r="I55" s="26">
        <v>35.7</v>
      </c>
      <c r="J55" s="26">
        <v>1.06</v>
      </c>
      <c r="K55" s="26">
        <v>10.89</v>
      </c>
      <c r="L55" s="38" t="s">
        <v>1860</v>
      </c>
      <c r="M55" s="34" t="s">
        <v>1845</v>
      </c>
    </row>
    <row r="56" spans="1:13" ht="15.75">
      <c r="A56" s="105"/>
      <c r="B56" s="46" t="s">
        <v>1859</v>
      </c>
      <c r="C56" s="35">
        <v>155</v>
      </c>
      <c r="D56" s="26">
        <v>3.85</v>
      </c>
      <c r="E56" s="26">
        <v>5.18</v>
      </c>
      <c r="F56" s="26">
        <v>14.9</v>
      </c>
      <c r="G56" s="27">
        <v>122</v>
      </c>
      <c r="H56" s="26">
        <v>46.8</v>
      </c>
      <c r="I56" s="26">
        <v>37.1</v>
      </c>
      <c r="J56" s="26">
        <v>1.08</v>
      </c>
      <c r="K56" s="26">
        <v>10.91</v>
      </c>
      <c r="L56" s="38" t="s">
        <v>1860</v>
      </c>
      <c r="M56" s="34" t="s">
        <v>1845</v>
      </c>
    </row>
    <row r="57" spans="1:13" ht="15.75">
      <c r="A57" s="123"/>
      <c r="B57" s="46" t="s">
        <v>1859</v>
      </c>
      <c r="C57" s="35">
        <v>115</v>
      </c>
      <c r="D57" s="26">
        <v>5.8</v>
      </c>
      <c r="E57" s="26">
        <v>7.74</v>
      </c>
      <c r="F57" s="26">
        <v>22.4</v>
      </c>
      <c r="G57" s="27">
        <v>183</v>
      </c>
      <c r="H57" s="26">
        <v>74.6</v>
      </c>
      <c r="I57" s="26">
        <v>56</v>
      </c>
      <c r="J57" s="26">
        <v>1.6</v>
      </c>
      <c r="K57" s="44">
        <v>5.8</v>
      </c>
      <c r="L57" s="38" t="s">
        <v>1860</v>
      </c>
      <c r="M57" s="34" t="s">
        <v>1815</v>
      </c>
    </row>
    <row r="58" spans="1:13" ht="15.75">
      <c r="A58" s="123"/>
      <c r="B58" s="46" t="s">
        <v>1859</v>
      </c>
      <c r="C58" s="35">
        <v>180</v>
      </c>
      <c r="D58" s="26">
        <v>7.74</v>
      </c>
      <c r="E58" s="26">
        <v>22.4</v>
      </c>
      <c r="F58" s="26">
        <v>183</v>
      </c>
      <c r="G58" s="27">
        <v>74.6</v>
      </c>
      <c r="H58" s="26">
        <v>56</v>
      </c>
      <c r="I58" s="26">
        <v>1.6</v>
      </c>
      <c r="J58" s="26">
        <v>16.4</v>
      </c>
      <c r="K58" s="26">
        <v>16.4</v>
      </c>
      <c r="L58" s="38" t="s">
        <v>1860</v>
      </c>
      <c r="M58" s="34" t="s">
        <v>1815</v>
      </c>
    </row>
    <row r="59" spans="1:13" ht="15.75">
      <c r="A59" s="123"/>
      <c r="B59" s="46" t="s">
        <v>1859</v>
      </c>
      <c r="C59" s="35">
        <v>115</v>
      </c>
      <c r="D59" s="26">
        <v>3.76</v>
      </c>
      <c r="E59" s="26">
        <v>5.15</v>
      </c>
      <c r="F59" s="26">
        <v>14.77</v>
      </c>
      <c r="G59" s="27">
        <v>120</v>
      </c>
      <c r="H59" s="26">
        <v>41.4</v>
      </c>
      <c r="I59" s="26">
        <v>36.5</v>
      </c>
      <c r="J59" s="26">
        <v>1.08</v>
      </c>
      <c r="K59" s="44">
        <v>10.89</v>
      </c>
      <c r="L59" s="38" t="s">
        <v>1860</v>
      </c>
      <c r="M59" s="34" t="s">
        <v>1816</v>
      </c>
    </row>
    <row r="60" spans="1:13" ht="15.75">
      <c r="A60" s="123"/>
      <c r="B60" s="46" t="s">
        <v>1859</v>
      </c>
      <c r="C60" s="35">
        <v>180</v>
      </c>
      <c r="D60" s="26">
        <v>5.62</v>
      </c>
      <c r="E60" s="26">
        <v>7.68</v>
      </c>
      <c r="F60" s="26">
        <v>22.14</v>
      </c>
      <c r="G60" s="27">
        <v>180</v>
      </c>
      <c r="H60" s="26">
        <v>63.8</v>
      </c>
      <c r="I60" s="26">
        <v>54.8</v>
      </c>
      <c r="J60" s="26">
        <v>1.6</v>
      </c>
      <c r="K60" s="26">
        <v>16.36</v>
      </c>
      <c r="L60" s="38" t="s">
        <v>1860</v>
      </c>
      <c r="M60" s="34" t="s">
        <v>1816</v>
      </c>
    </row>
    <row r="61" spans="1:13" ht="15.75">
      <c r="A61" s="105" t="s">
        <v>1861</v>
      </c>
      <c r="B61" s="46" t="s">
        <v>1862</v>
      </c>
      <c r="C61" s="35">
        <v>105</v>
      </c>
      <c r="D61" s="26">
        <v>3.54</v>
      </c>
      <c r="E61" s="26">
        <v>7.43</v>
      </c>
      <c r="F61" s="26">
        <v>14.7</v>
      </c>
      <c r="G61" s="27">
        <v>140</v>
      </c>
      <c r="H61" s="26">
        <v>31.2</v>
      </c>
      <c r="I61" s="26">
        <v>28.2</v>
      </c>
      <c r="J61" s="26">
        <v>0.88</v>
      </c>
      <c r="K61" s="26">
        <v>5.35</v>
      </c>
      <c r="L61" s="38" t="s">
        <v>1863</v>
      </c>
      <c r="M61" s="34" t="s">
        <v>1845</v>
      </c>
    </row>
    <row r="62" spans="1:13" ht="15.75">
      <c r="A62" s="105"/>
      <c r="B62" s="46" t="s">
        <v>1862</v>
      </c>
      <c r="C62" s="35">
        <v>155</v>
      </c>
      <c r="D62" s="26">
        <v>5.35</v>
      </c>
      <c r="E62" s="26">
        <v>8.98</v>
      </c>
      <c r="F62" s="26">
        <v>22.38</v>
      </c>
      <c r="G62" s="27">
        <v>192</v>
      </c>
      <c r="H62" s="26">
        <v>46.5</v>
      </c>
      <c r="I62" s="26">
        <v>42.6</v>
      </c>
      <c r="J62" s="26">
        <v>1.32</v>
      </c>
      <c r="K62" s="26">
        <v>8.03</v>
      </c>
      <c r="L62" s="38" t="s">
        <v>1863</v>
      </c>
      <c r="M62" s="34" t="s">
        <v>1845</v>
      </c>
    </row>
    <row r="63" spans="1:13" ht="15.75">
      <c r="A63" s="123"/>
      <c r="B63" s="46" t="s">
        <v>1862</v>
      </c>
      <c r="C63" s="35">
        <v>115</v>
      </c>
      <c r="D63" s="26">
        <v>3.8</v>
      </c>
      <c r="E63" s="26">
        <v>4.76</v>
      </c>
      <c r="F63" s="26">
        <v>15.56</v>
      </c>
      <c r="G63" s="27">
        <v>120</v>
      </c>
      <c r="H63" s="26">
        <v>39</v>
      </c>
      <c r="I63" s="26">
        <v>29.4</v>
      </c>
      <c r="J63" s="26">
        <v>0.89</v>
      </c>
      <c r="K63" s="44">
        <v>5.36</v>
      </c>
      <c r="L63" s="38" t="s">
        <v>1863</v>
      </c>
      <c r="M63" s="34" t="s">
        <v>1815</v>
      </c>
    </row>
    <row r="64" spans="1:13" ht="15.75">
      <c r="A64" s="123"/>
      <c r="B64" s="46" t="s">
        <v>1862</v>
      </c>
      <c r="C64" s="35">
        <v>180</v>
      </c>
      <c r="D64" s="26">
        <v>5.91</v>
      </c>
      <c r="E64" s="26">
        <v>7.05</v>
      </c>
      <c r="F64" s="26">
        <v>24.13</v>
      </c>
      <c r="G64" s="27">
        <v>184</v>
      </c>
      <c r="H64" s="26">
        <v>63.2</v>
      </c>
      <c r="I64" s="26">
        <v>45.2</v>
      </c>
      <c r="J64" s="26">
        <v>1.35</v>
      </c>
      <c r="K64" s="26">
        <v>8.05</v>
      </c>
      <c r="L64" s="38" t="s">
        <v>1863</v>
      </c>
      <c r="M64" s="34" t="s">
        <v>1815</v>
      </c>
    </row>
    <row r="65" spans="1:13" ht="15.75">
      <c r="A65" s="123"/>
      <c r="B65" s="46" t="s">
        <v>1862</v>
      </c>
      <c r="C65" s="35">
        <v>115</v>
      </c>
      <c r="D65" s="26">
        <v>8.05</v>
      </c>
      <c r="E65" s="26">
        <v>8.05</v>
      </c>
      <c r="F65" s="26">
        <v>8.05</v>
      </c>
      <c r="G65" s="27">
        <v>8.05</v>
      </c>
      <c r="H65" s="26">
        <v>8.05</v>
      </c>
      <c r="I65" s="26">
        <v>8.05</v>
      </c>
      <c r="J65" s="26">
        <v>8.05</v>
      </c>
      <c r="K65" s="44">
        <v>8.05</v>
      </c>
      <c r="L65" s="38" t="s">
        <v>1863</v>
      </c>
      <c r="M65" s="34" t="s">
        <v>1816</v>
      </c>
    </row>
    <row r="66" spans="1:13" ht="15.75">
      <c r="A66" s="123"/>
      <c r="B66" s="46" t="s">
        <v>1862</v>
      </c>
      <c r="C66" s="35">
        <v>180</v>
      </c>
      <c r="D66" s="26">
        <v>5.72</v>
      </c>
      <c r="E66" s="26">
        <v>6.98</v>
      </c>
      <c r="F66" s="26">
        <v>23.93</v>
      </c>
      <c r="G66" s="27">
        <v>181</v>
      </c>
      <c r="H66" s="26">
        <v>52.8</v>
      </c>
      <c r="I66" s="26">
        <v>44.1</v>
      </c>
      <c r="J66" s="26">
        <v>1.36</v>
      </c>
      <c r="K66" s="26">
        <v>8.03</v>
      </c>
      <c r="L66" s="38" t="s">
        <v>1863</v>
      </c>
      <c r="M66" s="34" t="s">
        <v>1816</v>
      </c>
    </row>
    <row r="67" spans="1:13" ht="15.75">
      <c r="A67" s="262" t="s">
        <v>1864</v>
      </c>
      <c r="B67" s="46" t="s">
        <v>1865</v>
      </c>
      <c r="C67" s="35">
        <v>115</v>
      </c>
      <c r="D67" s="26">
        <v>5.4</v>
      </c>
      <c r="E67" s="26">
        <v>9.17</v>
      </c>
      <c r="F67" s="26">
        <v>16.12</v>
      </c>
      <c r="G67" s="27">
        <v>169</v>
      </c>
      <c r="H67" s="26">
        <v>86</v>
      </c>
      <c r="I67" s="26">
        <v>23</v>
      </c>
      <c r="J67" s="26">
        <v>0.84</v>
      </c>
      <c r="K67" s="44">
        <v>2.97</v>
      </c>
      <c r="L67" s="38" t="s">
        <v>1866</v>
      </c>
      <c r="M67" s="34" t="s">
        <v>1815</v>
      </c>
    </row>
    <row r="68" spans="1:13" ht="15.75">
      <c r="A68" s="105"/>
      <c r="B68" s="46" t="s">
        <v>1865</v>
      </c>
      <c r="C68" s="35">
        <v>180</v>
      </c>
      <c r="D68" s="26">
        <v>8.04</v>
      </c>
      <c r="E68" s="26">
        <v>12.95</v>
      </c>
      <c r="F68" s="26">
        <v>24.57</v>
      </c>
      <c r="G68" s="27">
        <v>247</v>
      </c>
      <c r="H68" s="26">
        <v>125</v>
      </c>
      <c r="I68" s="26">
        <v>34.6</v>
      </c>
      <c r="J68" s="26">
        <v>1.26</v>
      </c>
      <c r="K68" s="26">
        <v>4.47</v>
      </c>
      <c r="L68" s="38" t="s">
        <v>1866</v>
      </c>
      <c r="M68" s="34" t="s">
        <v>1815</v>
      </c>
    </row>
    <row r="69" spans="1:13" ht="15.75">
      <c r="A69" s="123"/>
      <c r="B69" s="46" t="s">
        <v>1865</v>
      </c>
      <c r="C69" s="35">
        <v>115</v>
      </c>
      <c r="D69" s="26">
        <v>9.03</v>
      </c>
      <c r="E69" s="26">
        <v>12.3</v>
      </c>
      <c r="F69" s="26">
        <v>20.77</v>
      </c>
      <c r="G69" s="27">
        <v>230</v>
      </c>
      <c r="H69" s="26">
        <v>225.3</v>
      </c>
      <c r="I69" s="26">
        <v>39.2</v>
      </c>
      <c r="J69" s="26">
        <v>0.93</v>
      </c>
      <c r="K69" s="44">
        <v>3.3</v>
      </c>
      <c r="L69" s="38" t="s">
        <v>1866</v>
      </c>
      <c r="M69" s="34" t="s">
        <v>1816</v>
      </c>
    </row>
    <row r="70" spans="1:13" ht="15.75">
      <c r="A70" s="123"/>
      <c r="B70" s="46" t="s">
        <v>1865</v>
      </c>
      <c r="C70" s="35">
        <v>180</v>
      </c>
      <c r="D70" s="26">
        <v>13.44</v>
      </c>
      <c r="E70" s="26">
        <v>17.6</v>
      </c>
      <c r="F70" s="26">
        <v>31.48</v>
      </c>
      <c r="G70" s="27">
        <v>338</v>
      </c>
      <c r="H70" s="26">
        <v>332.3</v>
      </c>
      <c r="I70" s="26">
        <v>58.8</v>
      </c>
      <c r="J70" s="26">
        <v>1.4</v>
      </c>
      <c r="K70" s="26">
        <v>4.97</v>
      </c>
      <c r="L70" s="38" t="s">
        <v>1866</v>
      </c>
      <c r="M70" s="34" t="s">
        <v>1816</v>
      </c>
    </row>
    <row r="71" spans="1:13" ht="15.75">
      <c r="A71" s="105" t="s">
        <v>1867</v>
      </c>
      <c r="B71" s="46" t="s">
        <v>1868</v>
      </c>
      <c r="C71" s="35">
        <v>100</v>
      </c>
      <c r="D71" s="26">
        <v>2.41</v>
      </c>
      <c r="E71" s="26">
        <v>4.07</v>
      </c>
      <c r="F71" s="26">
        <v>13.01</v>
      </c>
      <c r="G71" s="27">
        <v>98</v>
      </c>
      <c r="H71" s="26">
        <v>86</v>
      </c>
      <c r="I71" s="26">
        <v>23</v>
      </c>
      <c r="J71" s="26">
        <v>0.84</v>
      </c>
      <c r="K71" s="44">
        <v>2.89</v>
      </c>
      <c r="L71" s="38" t="s">
        <v>1869</v>
      </c>
      <c r="M71" s="34" t="s">
        <v>1815</v>
      </c>
    </row>
    <row r="72" spans="1:13" ht="15.75">
      <c r="A72" s="105"/>
      <c r="B72" s="46" t="s">
        <v>1868</v>
      </c>
      <c r="C72" s="35">
        <v>150</v>
      </c>
      <c r="D72" s="26">
        <v>3.59</v>
      </c>
      <c r="E72" s="26">
        <v>6.1</v>
      </c>
      <c r="F72" s="26">
        <v>19.36</v>
      </c>
      <c r="G72" s="27">
        <v>147</v>
      </c>
      <c r="H72" s="26">
        <v>125</v>
      </c>
      <c r="I72" s="26">
        <v>34.6</v>
      </c>
      <c r="J72" s="26">
        <v>1.26</v>
      </c>
      <c r="K72" s="26">
        <v>4.29</v>
      </c>
      <c r="L72" s="38" t="s">
        <v>1869</v>
      </c>
      <c r="M72" s="34" t="s">
        <v>1815</v>
      </c>
    </row>
    <row r="73" spans="1:13" ht="15.75">
      <c r="A73" s="123"/>
      <c r="B73" s="46" t="s">
        <v>1868</v>
      </c>
      <c r="C73" s="35">
        <v>100</v>
      </c>
      <c r="D73" s="26">
        <v>2.48</v>
      </c>
      <c r="E73" s="26">
        <v>7.23</v>
      </c>
      <c r="F73" s="26">
        <v>12.61</v>
      </c>
      <c r="G73" s="27">
        <v>125</v>
      </c>
      <c r="H73" s="26">
        <v>225.3</v>
      </c>
      <c r="I73" s="26">
        <v>39.2</v>
      </c>
      <c r="J73" s="26">
        <v>0.93</v>
      </c>
      <c r="K73" s="44">
        <v>2.89</v>
      </c>
      <c r="L73" s="38" t="s">
        <v>1869</v>
      </c>
      <c r="M73" s="34" t="s">
        <v>1816</v>
      </c>
    </row>
    <row r="74" spans="1:13" ht="15.75">
      <c r="A74" s="123"/>
      <c r="B74" s="46" t="s">
        <v>1868</v>
      </c>
      <c r="C74" s="35">
        <v>150</v>
      </c>
      <c r="D74" s="26">
        <v>3.7</v>
      </c>
      <c r="E74" s="26">
        <v>10.84</v>
      </c>
      <c r="F74" s="26">
        <v>18.76</v>
      </c>
      <c r="G74" s="27">
        <v>187</v>
      </c>
      <c r="H74" s="26">
        <v>332.3</v>
      </c>
      <c r="I74" s="26">
        <v>58.8</v>
      </c>
      <c r="J74" s="26">
        <v>1.4</v>
      </c>
      <c r="K74" s="26">
        <v>4.29</v>
      </c>
      <c r="L74" s="38" t="s">
        <v>1869</v>
      </c>
      <c r="M74" s="34" t="s">
        <v>1816</v>
      </c>
    </row>
    <row r="75" spans="1:13" ht="15.75">
      <c r="A75" s="105" t="s">
        <v>1870</v>
      </c>
      <c r="B75" s="46" t="s">
        <v>1871</v>
      </c>
      <c r="C75" s="35">
        <v>100</v>
      </c>
      <c r="D75" s="26">
        <v>4.05</v>
      </c>
      <c r="E75" s="26">
        <v>9.87</v>
      </c>
      <c r="F75" s="26">
        <v>14.85</v>
      </c>
      <c r="G75" s="27">
        <v>164</v>
      </c>
      <c r="H75" s="26">
        <v>59.2</v>
      </c>
      <c r="I75" s="26">
        <v>20.4</v>
      </c>
      <c r="J75" s="26">
        <v>1.02</v>
      </c>
      <c r="K75" s="26">
        <v>21.06</v>
      </c>
      <c r="L75" s="38" t="s">
        <v>1872</v>
      </c>
      <c r="M75" s="34" t="s">
        <v>1845</v>
      </c>
    </row>
    <row r="76" spans="1:13" ht="15.75">
      <c r="A76" s="105"/>
      <c r="B76" s="46" t="s">
        <v>1871</v>
      </c>
      <c r="C76" s="35">
        <v>150</v>
      </c>
      <c r="D76" s="26">
        <v>5.97</v>
      </c>
      <c r="E76" s="26">
        <v>12.78</v>
      </c>
      <c r="F76" s="26">
        <v>21.92</v>
      </c>
      <c r="G76" s="27">
        <v>227</v>
      </c>
      <c r="H76" s="26">
        <v>88.3</v>
      </c>
      <c r="I76" s="26">
        <v>30.6</v>
      </c>
      <c r="J76" s="26">
        <v>1.52</v>
      </c>
      <c r="K76" s="26">
        <v>31.6</v>
      </c>
      <c r="L76" s="38" t="s">
        <v>1872</v>
      </c>
      <c r="M76" s="34" t="s">
        <v>1845</v>
      </c>
    </row>
    <row r="77" spans="1:13" ht="15.75">
      <c r="A77" s="123"/>
      <c r="B77" s="46" t="s">
        <v>1871</v>
      </c>
      <c r="C77" s="35">
        <v>115</v>
      </c>
      <c r="D77" s="26">
        <v>4.28</v>
      </c>
      <c r="E77" s="26">
        <v>7.17</v>
      </c>
      <c r="F77" s="26">
        <v>15.7</v>
      </c>
      <c r="G77" s="27">
        <v>145</v>
      </c>
      <c r="H77" s="26">
        <v>67.3</v>
      </c>
      <c r="I77" s="26">
        <v>21.7</v>
      </c>
      <c r="J77" s="26">
        <v>1.04</v>
      </c>
      <c r="K77" s="44">
        <v>21.09</v>
      </c>
      <c r="L77" s="38" t="s">
        <v>1872</v>
      </c>
      <c r="M77" s="34" t="s">
        <v>1815</v>
      </c>
    </row>
    <row r="78" spans="1:13" ht="15.75">
      <c r="A78" s="123"/>
      <c r="B78" s="46" t="s">
        <v>1871</v>
      </c>
      <c r="C78" s="35">
        <v>180</v>
      </c>
      <c r="D78" s="26">
        <v>6.47</v>
      </c>
      <c r="E78" s="26">
        <v>10.83</v>
      </c>
      <c r="F78" s="26">
        <v>23.69</v>
      </c>
      <c r="G78" s="27">
        <v>218</v>
      </c>
      <c r="H78" s="26">
        <v>105.5</v>
      </c>
      <c r="I78" s="26">
        <v>33.3</v>
      </c>
      <c r="J78" s="26">
        <v>1.56</v>
      </c>
      <c r="K78" s="26">
        <v>31.64</v>
      </c>
      <c r="L78" s="38" t="s">
        <v>1872</v>
      </c>
      <c r="M78" s="34" t="s">
        <v>1815</v>
      </c>
    </row>
    <row r="79" spans="1:13" ht="15.75">
      <c r="A79" s="123"/>
      <c r="B79" s="46" t="s">
        <v>1871</v>
      </c>
      <c r="C79" s="35">
        <v>115</v>
      </c>
      <c r="D79" s="26">
        <v>4.2</v>
      </c>
      <c r="E79" s="26">
        <v>7.14</v>
      </c>
      <c r="F79" s="26">
        <v>15.57</v>
      </c>
      <c r="G79" s="27">
        <v>143</v>
      </c>
      <c r="H79" s="26">
        <v>61.9</v>
      </c>
      <c r="I79" s="26">
        <v>21.1</v>
      </c>
      <c r="J79" s="26">
        <v>1.04</v>
      </c>
      <c r="K79" s="44">
        <v>21.07</v>
      </c>
      <c r="L79" s="38" t="s">
        <v>1872</v>
      </c>
      <c r="M79" s="34" t="s">
        <v>1816</v>
      </c>
    </row>
    <row r="80" spans="1:13" ht="15.75">
      <c r="A80" s="123"/>
      <c r="B80" s="46" t="s">
        <v>1871</v>
      </c>
      <c r="C80" s="35">
        <v>180</v>
      </c>
      <c r="D80" s="26">
        <v>6.3</v>
      </c>
      <c r="E80" s="26">
        <v>10.76</v>
      </c>
      <c r="F80" s="26">
        <v>23.43</v>
      </c>
      <c r="G80" s="27">
        <v>216</v>
      </c>
      <c r="H80" s="26">
        <v>94.8</v>
      </c>
      <c r="I80" s="26">
        <v>32.1</v>
      </c>
      <c r="J80" s="26">
        <v>1.57</v>
      </c>
      <c r="K80" s="26">
        <v>31.6</v>
      </c>
      <c r="L80" s="38" t="s">
        <v>1872</v>
      </c>
      <c r="M80" s="34" t="s">
        <v>1816</v>
      </c>
    </row>
    <row r="81" spans="1:13" ht="15.75">
      <c r="A81" s="123"/>
      <c r="B81" s="46" t="s">
        <v>1871</v>
      </c>
      <c r="C81" s="35">
        <v>115</v>
      </c>
      <c r="D81" s="26">
        <v>4.24</v>
      </c>
      <c r="E81" s="26">
        <v>7.14</v>
      </c>
      <c r="F81" s="26">
        <v>15.71</v>
      </c>
      <c r="G81" s="27">
        <v>144</v>
      </c>
      <c r="H81" s="26">
        <v>62.2</v>
      </c>
      <c r="I81" s="26">
        <v>21.8</v>
      </c>
      <c r="J81" s="26">
        <v>1.07</v>
      </c>
      <c r="K81" s="44">
        <v>21.15</v>
      </c>
      <c r="L81" s="38" t="s">
        <v>1872</v>
      </c>
      <c r="M81" s="34" t="s">
        <v>1873</v>
      </c>
    </row>
    <row r="82" spans="1:13" ht="15.75">
      <c r="A82" s="123"/>
      <c r="B82" s="46" t="s">
        <v>1871</v>
      </c>
      <c r="C82" s="35">
        <v>180</v>
      </c>
      <c r="D82" s="26">
        <v>4.24</v>
      </c>
      <c r="E82" s="26">
        <v>7.14</v>
      </c>
      <c r="F82" s="26">
        <v>15.71</v>
      </c>
      <c r="G82" s="27">
        <v>144</v>
      </c>
      <c r="H82" s="26">
        <v>62.2</v>
      </c>
      <c r="I82" s="26">
        <v>21.8</v>
      </c>
      <c r="J82" s="26">
        <v>1.07</v>
      </c>
      <c r="K82" s="26">
        <v>21.15</v>
      </c>
      <c r="L82" s="38" t="s">
        <v>1872</v>
      </c>
      <c r="M82" s="34" t="s">
        <v>1873</v>
      </c>
    </row>
    <row r="83" spans="1:13" ht="15.75">
      <c r="A83" s="105" t="s">
        <v>1874</v>
      </c>
      <c r="B83" s="46" t="s">
        <v>1875</v>
      </c>
      <c r="C83" s="35">
        <v>105</v>
      </c>
      <c r="D83" s="26">
        <v>3.86</v>
      </c>
      <c r="E83" s="26">
        <v>8.25</v>
      </c>
      <c r="F83" s="26">
        <v>20.53</v>
      </c>
      <c r="G83" s="27">
        <v>172</v>
      </c>
      <c r="H83" s="26">
        <v>62.5</v>
      </c>
      <c r="I83" s="26">
        <v>46.2</v>
      </c>
      <c r="J83" s="26">
        <v>1.06</v>
      </c>
      <c r="K83" s="26">
        <v>2.29</v>
      </c>
      <c r="L83" s="38" t="s">
        <v>1876</v>
      </c>
      <c r="M83" s="34" t="s">
        <v>1845</v>
      </c>
    </row>
    <row r="84" spans="1:13" ht="15.75">
      <c r="A84" s="105"/>
      <c r="B84" s="46" t="s">
        <v>1875</v>
      </c>
      <c r="C84" s="35">
        <v>155</v>
      </c>
      <c r="D84" s="26">
        <v>5.63</v>
      </c>
      <c r="E84" s="26">
        <v>10.21</v>
      </c>
      <c r="F84" s="26">
        <v>30.85</v>
      </c>
      <c r="G84" s="27">
        <v>238</v>
      </c>
      <c r="H84" s="26">
        <v>92.1</v>
      </c>
      <c r="I84" s="26">
        <v>68.7</v>
      </c>
      <c r="J84" s="26">
        <v>1.56</v>
      </c>
      <c r="K84" s="26">
        <v>3.42</v>
      </c>
      <c r="L84" s="38" t="s">
        <v>1876</v>
      </c>
      <c r="M84" s="34" t="s">
        <v>1845</v>
      </c>
    </row>
    <row r="85" spans="1:13" ht="15.75">
      <c r="A85" s="123"/>
      <c r="B85" s="46" t="s">
        <v>1875</v>
      </c>
      <c r="C85" s="35">
        <v>115</v>
      </c>
      <c r="D85" s="26">
        <v>4.17</v>
      </c>
      <c r="E85" s="26">
        <v>8.97</v>
      </c>
      <c r="F85" s="26">
        <v>21.53</v>
      </c>
      <c r="G85" s="27">
        <v>184</v>
      </c>
      <c r="H85" s="26">
        <v>72.2</v>
      </c>
      <c r="I85" s="26">
        <v>47.5</v>
      </c>
      <c r="J85" s="26">
        <v>1.09</v>
      </c>
      <c r="K85" s="44">
        <v>2.31</v>
      </c>
      <c r="L85" s="38" t="s">
        <v>1876</v>
      </c>
      <c r="M85" s="34" t="s">
        <v>1815</v>
      </c>
    </row>
    <row r="86" spans="1:13" ht="15.75">
      <c r="A86" s="123"/>
      <c r="B86" s="46" t="s">
        <v>1875</v>
      </c>
      <c r="C86" s="35">
        <v>180</v>
      </c>
      <c r="D86" s="26">
        <v>6.24</v>
      </c>
      <c r="E86" s="26">
        <v>11.66</v>
      </c>
      <c r="F86" s="26">
        <v>32.96</v>
      </c>
      <c r="G86" s="27">
        <v>262</v>
      </c>
      <c r="H86" s="26">
        <v>111.5</v>
      </c>
      <c r="I86" s="26">
        <v>71.4</v>
      </c>
      <c r="J86" s="26">
        <v>1.62</v>
      </c>
      <c r="K86" s="26">
        <v>3.46</v>
      </c>
      <c r="L86" s="38" t="s">
        <v>1876</v>
      </c>
      <c r="M86" s="34" t="s">
        <v>1815</v>
      </c>
    </row>
    <row r="87" spans="1:13" ht="15.75">
      <c r="A87" s="123"/>
      <c r="B87" s="46" t="s">
        <v>1875</v>
      </c>
      <c r="C87" s="35">
        <v>115</v>
      </c>
      <c r="D87" s="26">
        <v>4.07</v>
      </c>
      <c r="E87" s="26">
        <v>8.94</v>
      </c>
      <c r="F87" s="26">
        <v>21.41</v>
      </c>
      <c r="G87" s="27">
        <v>182</v>
      </c>
      <c r="H87" s="26">
        <v>66.6</v>
      </c>
      <c r="I87" s="26">
        <v>46.9</v>
      </c>
      <c r="J87" s="26">
        <v>1.1</v>
      </c>
      <c r="K87" s="44">
        <v>2.29</v>
      </c>
      <c r="L87" s="38" t="s">
        <v>1876</v>
      </c>
      <c r="M87" s="34" t="s">
        <v>1816</v>
      </c>
    </row>
    <row r="88" spans="1:13" ht="15.75">
      <c r="A88" s="123"/>
      <c r="B88" s="46" t="s">
        <v>1875</v>
      </c>
      <c r="C88" s="35">
        <v>180</v>
      </c>
      <c r="D88" s="26">
        <v>6.05</v>
      </c>
      <c r="E88" s="26">
        <v>11.59</v>
      </c>
      <c r="F88" s="26">
        <v>32.61</v>
      </c>
      <c r="G88" s="27">
        <v>259</v>
      </c>
      <c r="H88" s="26">
        <v>99.8</v>
      </c>
      <c r="I88" s="26">
        <v>70.2</v>
      </c>
      <c r="J88" s="26">
        <v>1.62</v>
      </c>
      <c r="K88" s="26">
        <v>3.43</v>
      </c>
      <c r="L88" s="38" t="s">
        <v>1876</v>
      </c>
      <c r="M88" s="34" t="s">
        <v>1816</v>
      </c>
    </row>
    <row r="89" spans="1:13" ht="15.75">
      <c r="A89" s="105" t="s">
        <v>1877</v>
      </c>
      <c r="B89" s="46" t="s">
        <v>1878</v>
      </c>
      <c r="C89" s="35">
        <v>105</v>
      </c>
      <c r="D89" s="26">
        <v>10.05</v>
      </c>
      <c r="E89" s="26">
        <v>11.84</v>
      </c>
      <c r="F89" s="26">
        <v>16.57</v>
      </c>
      <c r="G89" s="27">
        <v>213</v>
      </c>
      <c r="H89" s="26">
        <v>106</v>
      </c>
      <c r="I89" s="26">
        <v>35.7</v>
      </c>
      <c r="J89" s="26">
        <v>1</v>
      </c>
      <c r="K89" s="26">
        <v>1.36</v>
      </c>
      <c r="L89" s="38" t="s">
        <v>1879</v>
      </c>
      <c r="M89" s="34" t="s">
        <v>1845</v>
      </c>
    </row>
    <row r="90" spans="1:13" ht="15.75">
      <c r="A90" s="105"/>
      <c r="B90" s="46" t="s">
        <v>1878</v>
      </c>
      <c r="C90" s="35">
        <v>155</v>
      </c>
      <c r="D90" s="26">
        <v>15.28</v>
      </c>
      <c r="E90" s="26">
        <v>16.58</v>
      </c>
      <c r="F90" s="26">
        <v>25.08</v>
      </c>
      <c r="G90" s="27">
        <v>311</v>
      </c>
      <c r="H90" s="26">
        <v>160</v>
      </c>
      <c r="I90" s="26">
        <v>54.1</v>
      </c>
      <c r="J90" s="26">
        <v>1.52</v>
      </c>
      <c r="K90" s="26">
        <v>2.04</v>
      </c>
      <c r="L90" s="38" t="s">
        <v>1879</v>
      </c>
      <c r="M90" s="34" t="s">
        <v>1845</v>
      </c>
    </row>
    <row r="91" spans="1:13" ht="15.75">
      <c r="A91" s="123"/>
      <c r="B91" s="46" t="s">
        <v>1878</v>
      </c>
      <c r="C91" s="35">
        <v>115</v>
      </c>
      <c r="D91" s="26">
        <v>10.32</v>
      </c>
      <c r="E91" s="26">
        <v>9.23</v>
      </c>
      <c r="F91" s="26">
        <v>17.56</v>
      </c>
      <c r="G91" s="27">
        <v>195</v>
      </c>
      <c r="H91" s="26">
        <v>114.5</v>
      </c>
      <c r="I91" s="26">
        <v>37.1</v>
      </c>
      <c r="J91" s="26">
        <v>1.02</v>
      </c>
      <c r="K91" s="44">
        <v>1.38</v>
      </c>
      <c r="L91" s="38" t="s">
        <v>1879</v>
      </c>
      <c r="M91" s="34" t="s">
        <v>1815</v>
      </c>
    </row>
    <row r="92" spans="1:13" ht="15.75">
      <c r="A92" s="123"/>
      <c r="B92" s="46" t="s">
        <v>1878</v>
      </c>
      <c r="C92" s="35">
        <v>180</v>
      </c>
      <c r="D92" s="26">
        <v>15.85</v>
      </c>
      <c r="E92" s="26">
        <v>14.69</v>
      </c>
      <c r="F92" s="26">
        <v>27.12</v>
      </c>
      <c r="G92" s="27">
        <v>304</v>
      </c>
      <c r="H92" s="26">
        <v>178.8</v>
      </c>
      <c r="I92" s="26">
        <v>56.8</v>
      </c>
      <c r="J92" s="26">
        <v>1.56</v>
      </c>
      <c r="K92" s="26">
        <v>2.08</v>
      </c>
      <c r="L92" s="38" t="s">
        <v>1879</v>
      </c>
      <c r="M92" s="34" t="s">
        <v>1815</v>
      </c>
    </row>
    <row r="93" spans="1:13" ht="15.75">
      <c r="A93" s="123"/>
      <c r="B93" s="46" t="s">
        <v>1878</v>
      </c>
      <c r="C93" s="35">
        <v>115</v>
      </c>
      <c r="D93" s="26">
        <v>10.22</v>
      </c>
      <c r="E93" s="26">
        <v>9.19</v>
      </c>
      <c r="F93" s="26">
        <v>17.38</v>
      </c>
      <c r="G93" s="27">
        <v>193</v>
      </c>
      <c r="H93" s="26">
        <v>108.8</v>
      </c>
      <c r="I93" s="26">
        <v>36.5</v>
      </c>
      <c r="J93" s="26">
        <v>1.02</v>
      </c>
      <c r="K93" s="44">
        <v>1.36</v>
      </c>
      <c r="L93" s="38" t="s">
        <v>1879</v>
      </c>
      <c r="M93" s="34" t="s">
        <v>1816</v>
      </c>
    </row>
    <row r="94" spans="1:13" ht="15.75">
      <c r="A94" s="123"/>
      <c r="B94" s="46" t="s">
        <v>1878</v>
      </c>
      <c r="C94" s="35">
        <v>180</v>
      </c>
      <c r="D94" s="26">
        <v>15.66</v>
      </c>
      <c r="E94" s="26">
        <v>14.63</v>
      </c>
      <c r="F94" s="26">
        <v>26.77</v>
      </c>
      <c r="G94" s="27">
        <v>301</v>
      </c>
      <c r="H94" s="26">
        <v>167.4</v>
      </c>
      <c r="I94" s="26">
        <v>55.6</v>
      </c>
      <c r="J94" s="26">
        <v>1.57</v>
      </c>
      <c r="K94" s="26">
        <v>2.04</v>
      </c>
      <c r="L94" s="38" t="s">
        <v>1879</v>
      </c>
      <c r="M94" s="34" t="s">
        <v>1816</v>
      </c>
    </row>
    <row r="95" spans="1:13" ht="15.75">
      <c r="A95" s="105" t="s">
        <v>1880</v>
      </c>
      <c r="B95" s="46" t="s">
        <v>1881</v>
      </c>
      <c r="C95" s="35">
        <v>105</v>
      </c>
      <c r="D95" s="26">
        <v>3.69</v>
      </c>
      <c r="E95" s="26">
        <v>9.03</v>
      </c>
      <c r="F95" s="26">
        <v>17.26</v>
      </c>
      <c r="G95" s="27">
        <v>165</v>
      </c>
      <c r="H95" s="26">
        <v>34.5</v>
      </c>
      <c r="I95" s="26">
        <v>25.5</v>
      </c>
      <c r="J95" s="26">
        <v>1.05</v>
      </c>
      <c r="K95" s="26">
        <v>8.6</v>
      </c>
      <c r="L95" s="38" t="s">
        <v>1882</v>
      </c>
      <c r="M95" s="34" t="s">
        <v>1845</v>
      </c>
    </row>
    <row r="96" spans="1:13" ht="15.75">
      <c r="A96" s="105"/>
      <c r="B96" s="46" t="s">
        <v>1881</v>
      </c>
      <c r="C96" s="35">
        <v>185</v>
      </c>
      <c r="D96" s="36">
        <v>5.61</v>
      </c>
      <c r="E96" s="36">
        <v>12.21</v>
      </c>
      <c r="F96" s="36">
        <v>26.56</v>
      </c>
      <c r="G96" s="37">
        <v>239</v>
      </c>
      <c r="H96" s="36">
        <v>51.3</v>
      </c>
      <c r="I96" s="36">
        <v>38.6</v>
      </c>
      <c r="J96" s="36">
        <v>1.59</v>
      </c>
      <c r="K96" s="36">
        <v>12.92</v>
      </c>
      <c r="L96" s="38" t="s">
        <v>1882</v>
      </c>
      <c r="M96" s="34" t="s">
        <v>1845</v>
      </c>
    </row>
    <row r="97" spans="1:13" ht="15.75">
      <c r="A97" s="105"/>
      <c r="B97" s="46" t="s">
        <v>1881</v>
      </c>
      <c r="C97" s="35">
        <v>115</v>
      </c>
      <c r="D97" s="58">
        <v>3.93</v>
      </c>
      <c r="E97" s="58">
        <v>5.56</v>
      </c>
      <c r="F97" s="58">
        <v>18.17</v>
      </c>
      <c r="G97" s="86">
        <v>147</v>
      </c>
      <c r="H97" s="283">
        <v>42.9</v>
      </c>
      <c r="I97" s="283">
        <v>26.8</v>
      </c>
      <c r="J97" s="283">
        <v>1.07</v>
      </c>
      <c r="K97" s="284">
        <v>8.62</v>
      </c>
      <c r="L97" s="38" t="s">
        <v>1882</v>
      </c>
      <c r="M97" s="34" t="s">
        <v>1815</v>
      </c>
    </row>
    <row r="98" spans="1:13" ht="15.75">
      <c r="A98" s="105"/>
      <c r="B98" s="46" t="s">
        <v>1881</v>
      </c>
      <c r="C98" s="35">
        <v>180</v>
      </c>
      <c r="D98" s="58">
        <v>6.14</v>
      </c>
      <c r="E98" s="58">
        <v>10.42</v>
      </c>
      <c r="F98" s="58">
        <v>28.41</v>
      </c>
      <c r="G98" s="86">
        <v>232</v>
      </c>
      <c r="H98" s="283">
        <v>69.3</v>
      </c>
      <c r="I98" s="283">
        <v>41.1</v>
      </c>
      <c r="J98" s="283">
        <v>1.63</v>
      </c>
      <c r="K98" s="58">
        <v>12.96</v>
      </c>
      <c r="L98" s="38" t="s">
        <v>1882</v>
      </c>
      <c r="M98" s="34" t="s">
        <v>1815</v>
      </c>
    </row>
    <row r="99" spans="1:13" ht="15.75">
      <c r="A99" s="105"/>
      <c r="B99" s="46" t="s">
        <v>1881</v>
      </c>
      <c r="C99" s="35">
        <v>115</v>
      </c>
      <c r="D99" s="58">
        <v>3.85</v>
      </c>
      <c r="E99" s="58">
        <v>6.53</v>
      </c>
      <c r="F99" s="58">
        <v>18.04</v>
      </c>
      <c r="G99" s="86">
        <v>146</v>
      </c>
      <c r="H99" s="58">
        <v>37.3</v>
      </c>
      <c r="I99" s="58">
        <v>26.2</v>
      </c>
      <c r="J99" s="58">
        <v>1.07</v>
      </c>
      <c r="K99" s="284">
        <v>8.61</v>
      </c>
      <c r="L99" s="38" t="s">
        <v>1882</v>
      </c>
      <c r="M99" s="34" t="s">
        <v>1816</v>
      </c>
    </row>
    <row r="100" spans="1:13" ht="15.75">
      <c r="A100" s="105"/>
      <c r="B100" s="46" t="s">
        <v>1881</v>
      </c>
      <c r="C100" s="35">
        <v>180</v>
      </c>
      <c r="D100" s="58">
        <v>5.96</v>
      </c>
      <c r="E100" s="58">
        <v>10.36</v>
      </c>
      <c r="F100" s="58">
        <v>28.15</v>
      </c>
      <c r="G100" s="86">
        <v>230</v>
      </c>
      <c r="H100" s="58">
        <v>58.1</v>
      </c>
      <c r="I100" s="58">
        <v>40</v>
      </c>
      <c r="J100" s="58">
        <v>1.64</v>
      </c>
      <c r="K100" s="58">
        <v>12.93</v>
      </c>
      <c r="L100" s="38" t="s">
        <v>1882</v>
      </c>
      <c r="M100" s="34" t="s">
        <v>1816</v>
      </c>
    </row>
    <row r="101" spans="1:13" ht="15.75">
      <c r="A101" s="105" t="s">
        <v>1883</v>
      </c>
      <c r="B101" s="46" t="s">
        <v>1884</v>
      </c>
      <c r="C101" s="35">
        <v>105</v>
      </c>
      <c r="D101" s="58">
        <v>3.6</v>
      </c>
      <c r="E101" s="58">
        <v>7.07</v>
      </c>
      <c r="F101" s="58">
        <v>14.36</v>
      </c>
      <c r="G101" s="86">
        <v>135</v>
      </c>
      <c r="H101" s="283">
        <v>50.9</v>
      </c>
      <c r="I101" s="283">
        <v>31.2</v>
      </c>
      <c r="J101" s="283">
        <v>0.87</v>
      </c>
      <c r="K101" s="58">
        <v>1.64</v>
      </c>
      <c r="L101" s="38" t="s">
        <v>1885</v>
      </c>
      <c r="M101" s="34" t="s">
        <v>1845</v>
      </c>
    </row>
    <row r="102" spans="1:13" ht="15.75">
      <c r="A102" s="105"/>
      <c r="B102" s="46" t="s">
        <v>1884</v>
      </c>
      <c r="C102" s="35">
        <v>155</v>
      </c>
      <c r="D102" s="58">
        <v>5.38</v>
      </c>
      <c r="E102" s="58">
        <v>8.64</v>
      </c>
      <c r="F102" s="58">
        <v>21.11</v>
      </c>
      <c r="G102" s="86">
        <v>184</v>
      </c>
      <c r="H102" s="283">
        <v>75.7</v>
      </c>
      <c r="I102" s="283">
        <v>46.7</v>
      </c>
      <c r="J102" s="283">
        <v>1.29</v>
      </c>
      <c r="K102" s="58">
        <v>2.46</v>
      </c>
      <c r="L102" s="38" t="s">
        <v>1885</v>
      </c>
      <c r="M102" s="34" t="s">
        <v>1845</v>
      </c>
    </row>
    <row r="103" spans="1:13" ht="15.75">
      <c r="A103" s="123"/>
      <c r="B103" s="46" t="s">
        <v>1884</v>
      </c>
      <c r="C103" s="35">
        <v>115</v>
      </c>
      <c r="D103" s="58">
        <v>3.85</v>
      </c>
      <c r="E103" s="58">
        <v>4.6</v>
      </c>
      <c r="F103" s="58">
        <v>15.26</v>
      </c>
      <c r="G103" s="86">
        <v>118</v>
      </c>
      <c r="H103" s="283">
        <v>59.3</v>
      </c>
      <c r="I103" s="283">
        <v>32.5</v>
      </c>
      <c r="J103" s="283">
        <v>0.89</v>
      </c>
      <c r="K103" s="284">
        <v>1.66</v>
      </c>
      <c r="L103" s="38" t="s">
        <v>1885</v>
      </c>
      <c r="M103" s="34" t="s">
        <v>1815</v>
      </c>
    </row>
    <row r="104" spans="1:13" ht="15.75">
      <c r="A104" s="123"/>
      <c r="B104" s="46" t="s">
        <v>1884</v>
      </c>
      <c r="C104" s="35">
        <v>180</v>
      </c>
      <c r="D104" s="58">
        <v>5.91</v>
      </c>
      <c r="E104" s="58">
        <v>6.85</v>
      </c>
      <c r="F104" s="58">
        <v>22.96</v>
      </c>
      <c r="G104" s="86">
        <v>177</v>
      </c>
      <c r="H104" s="283">
        <v>93.7</v>
      </c>
      <c r="I104" s="283">
        <v>49.2</v>
      </c>
      <c r="J104" s="283">
        <v>1.34</v>
      </c>
      <c r="K104" s="58">
        <v>2.5</v>
      </c>
      <c r="L104" s="38" t="s">
        <v>1885</v>
      </c>
      <c r="M104" s="34" t="s">
        <v>1815</v>
      </c>
    </row>
    <row r="105" spans="1:13" ht="15.75">
      <c r="A105" s="123"/>
      <c r="B105" s="46" t="s">
        <v>1884</v>
      </c>
      <c r="C105" s="35">
        <v>115</v>
      </c>
      <c r="D105" s="58">
        <v>3.76</v>
      </c>
      <c r="E105" s="58">
        <v>4.57</v>
      </c>
      <c r="F105" s="58">
        <v>15.13</v>
      </c>
      <c r="G105" s="86">
        <v>117</v>
      </c>
      <c r="H105" s="58">
        <v>53.7</v>
      </c>
      <c r="I105" s="58">
        <v>31.9</v>
      </c>
      <c r="J105" s="58">
        <v>0.89</v>
      </c>
      <c r="K105" s="284">
        <v>1.64</v>
      </c>
      <c r="L105" s="38" t="s">
        <v>1885</v>
      </c>
      <c r="M105" s="34" t="s">
        <v>1816</v>
      </c>
    </row>
    <row r="106" spans="1:13" ht="15.75">
      <c r="A106" s="123"/>
      <c r="B106" s="46" t="s">
        <v>1884</v>
      </c>
      <c r="C106" s="35">
        <v>180</v>
      </c>
      <c r="D106" s="58">
        <v>5.73</v>
      </c>
      <c r="E106" s="58">
        <v>6.79</v>
      </c>
      <c r="F106" s="58">
        <v>22.7</v>
      </c>
      <c r="G106" s="86">
        <v>175</v>
      </c>
      <c r="H106" s="58">
        <v>82.5</v>
      </c>
      <c r="I106" s="58">
        <v>48.1</v>
      </c>
      <c r="J106" s="58">
        <v>1.34</v>
      </c>
      <c r="K106" s="58">
        <v>2.47</v>
      </c>
      <c r="L106" s="38" t="s">
        <v>1885</v>
      </c>
      <c r="M106" s="34" t="s">
        <v>1816</v>
      </c>
    </row>
    <row r="107" spans="1:13" ht="15.75">
      <c r="A107" s="105" t="s">
        <v>1886</v>
      </c>
      <c r="B107" s="46" t="s">
        <v>1887</v>
      </c>
      <c r="C107" s="35">
        <v>100</v>
      </c>
      <c r="D107" s="51">
        <v>6.37</v>
      </c>
      <c r="E107" s="51">
        <v>5.63</v>
      </c>
      <c r="F107" s="51">
        <v>10.16</v>
      </c>
      <c r="G107" s="86">
        <v>117</v>
      </c>
      <c r="H107" s="283">
        <v>75.5</v>
      </c>
      <c r="I107" s="283">
        <v>29.8</v>
      </c>
      <c r="J107" s="283">
        <v>0.76</v>
      </c>
      <c r="K107" s="51">
        <v>1.45</v>
      </c>
      <c r="L107" s="38" t="s">
        <v>1888</v>
      </c>
      <c r="M107" s="46"/>
    </row>
    <row r="108" spans="1:13" ht="15.75">
      <c r="A108" s="105"/>
      <c r="B108" s="46" t="s">
        <v>1887</v>
      </c>
      <c r="C108" s="35">
        <v>150</v>
      </c>
      <c r="D108" s="51">
        <v>9.57</v>
      </c>
      <c r="E108" s="51">
        <v>8.46</v>
      </c>
      <c r="F108" s="51">
        <v>15.7</v>
      </c>
      <c r="G108" s="86">
        <v>177</v>
      </c>
      <c r="H108" s="283">
        <v>114</v>
      </c>
      <c r="I108" s="283">
        <v>45</v>
      </c>
      <c r="J108" s="283">
        <v>1.14</v>
      </c>
      <c r="K108" s="51">
        <v>2.19</v>
      </c>
      <c r="L108" s="38" t="s">
        <v>1888</v>
      </c>
      <c r="M108" s="46"/>
    </row>
    <row r="109" spans="1:13" ht="15.75">
      <c r="A109" s="105" t="s">
        <v>1889</v>
      </c>
      <c r="B109" s="46" t="s">
        <v>1890</v>
      </c>
      <c r="C109" s="35">
        <v>105</v>
      </c>
      <c r="D109" s="51">
        <v>2.96</v>
      </c>
      <c r="E109" s="51">
        <v>10.79</v>
      </c>
      <c r="F109" s="51">
        <v>7.24</v>
      </c>
      <c r="G109" s="86">
        <v>138</v>
      </c>
      <c r="H109" s="283">
        <v>91.2</v>
      </c>
      <c r="I109" s="283">
        <v>17.7</v>
      </c>
      <c r="J109" s="283">
        <v>0.52</v>
      </c>
      <c r="K109" s="51">
        <v>15.07</v>
      </c>
      <c r="L109" s="38" t="s">
        <v>1891</v>
      </c>
      <c r="M109" s="46"/>
    </row>
    <row r="110" spans="1:13" ht="15.75">
      <c r="A110" s="105"/>
      <c r="B110" s="46" t="s">
        <v>1890</v>
      </c>
      <c r="C110" s="35">
        <v>155</v>
      </c>
      <c r="D110" s="51">
        <v>4.53</v>
      </c>
      <c r="E110" s="51">
        <v>14.95</v>
      </c>
      <c r="F110" s="51">
        <v>10.84</v>
      </c>
      <c r="G110" s="86">
        <v>196</v>
      </c>
      <c r="H110" s="283">
        <v>140.4</v>
      </c>
      <c r="I110" s="283">
        <v>26.6</v>
      </c>
      <c r="J110" s="283">
        <v>0.78</v>
      </c>
      <c r="K110" s="51">
        <v>22.6</v>
      </c>
      <c r="L110" s="38" t="s">
        <v>1891</v>
      </c>
      <c r="M110" s="46"/>
    </row>
    <row r="111" spans="1:13" ht="15.75">
      <c r="A111" s="105" t="s">
        <v>1892</v>
      </c>
      <c r="B111" s="46" t="s">
        <v>1893</v>
      </c>
      <c r="C111" s="35">
        <v>100</v>
      </c>
      <c r="D111" s="58">
        <v>1.89</v>
      </c>
      <c r="E111" s="58">
        <v>5.94</v>
      </c>
      <c r="F111" s="58">
        <v>9.6</v>
      </c>
      <c r="G111" s="86">
        <v>99</v>
      </c>
      <c r="H111" s="283">
        <v>32.5</v>
      </c>
      <c r="I111" s="283">
        <v>18</v>
      </c>
      <c r="J111" s="283">
        <v>0.62</v>
      </c>
      <c r="K111" s="58">
        <v>59.33</v>
      </c>
      <c r="L111" s="38" t="s">
        <v>1894</v>
      </c>
      <c r="M111" s="34" t="s">
        <v>1815</v>
      </c>
    </row>
    <row r="112" spans="1:13" ht="15.75">
      <c r="A112" s="105"/>
      <c r="B112" s="46" t="s">
        <v>1893</v>
      </c>
      <c r="C112" s="35">
        <v>150</v>
      </c>
      <c r="D112" s="58">
        <v>2.92</v>
      </c>
      <c r="E112" s="58">
        <v>9.58</v>
      </c>
      <c r="F112" s="58">
        <v>14.65</v>
      </c>
      <c r="G112" s="86">
        <v>156</v>
      </c>
      <c r="H112" s="283">
        <v>51.5</v>
      </c>
      <c r="I112" s="283">
        <v>27.2</v>
      </c>
      <c r="J112" s="283">
        <v>0.94</v>
      </c>
      <c r="K112" s="58">
        <v>89.5</v>
      </c>
      <c r="L112" s="38" t="s">
        <v>1894</v>
      </c>
      <c r="M112" s="34" t="s">
        <v>1815</v>
      </c>
    </row>
    <row r="113" spans="1:13" ht="15.75">
      <c r="A113" s="123"/>
      <c r="B113" s="46" t="s">
        <v>1893</v>
      </c>
      <c r="C113" s="35">
        <v>100</v>
      </c>
      <c r="D113" s="58">
        <v>1.73</v>
      </c>
      <c r="E113" s="58">
        <v>5.88</v>
      </c>
      <c r="F113" s="58">
        <v>9.26</v>
      </c>
      <c r="G113" s="86">
        <v>97</v>
      </c>
      <c r="H113" s="283">
        <v>21.7</v>
      </c>
      <c r="I113" s="283">
        <v>16.9</v>
      </c>
      <c r="J113" s="283">
        <v>0.63</v>
      </c>
      <c r="K113" s="284">
        <v>59.29</v>
      </c>
      <c r="L113" s="38" t="s">
        <v>1894</v>
      </c>
      <c r="M113" s="34" t="s">
        <v>1816</v>
      </c>
    </row>
    <row r="114" spans="1:13" ht="15.75">
      <c r="A114" s="123"/>
      <c r="B114" s="46" t="s">
        <v>1893</v>
      </c>
      <c r="C114" s="35">
        <v>150</v>
      </c>
      <c r="D114" s="58">
        <v>2.65</v>
      </c>
      <c r="E114" s="58">
        <v>9.47</v>
      </c>
      <c r="F114" s="58">
        <v>14.08</v>
      </c>
      <c r="G114" s="86">
        <v>152</v>
      </c>
      <c r="H114" s="283">
        <v>33.6</v>
      </c>
      <c r="I114" s="283">
        <v>25.4</v>
      </c>
      <c r="J114" s="283">
        <v>0.95</v>
      </c>
      <c r="K114" s="58">
        <v>89.42</v>
      </c>
      <c r="L114" s="38" t="s">
        <v>1894</v>
      </c>
      <c r="M114" s="34" t="s">
        <v>1816</v>
      </c>
    </row>
    <row r="115" spans="1:13" ht="15.75">
      <c r="A115" s="123"/>
      <c r="B115" s="46" t="s">
        <v>1893</v>
      </c>
      <c r="C115" s="35">
        <v>100</v>
      </c>
      <c r="D115" s="58">
        <v>1.82</v>
      </c>
      <c r="E115" s="58">
        <v>5.88</v>
      </c>
      <c r="F115" s="58">
        <v>9.55</v>
      </c>
      <c r="G115" s="86">
        <v>98</v>
      </c>
      <c r="H115" s="283">
        <v>22.3</v>
      </c>
      <c r="I115" s="283">
        <v>18.1</v>
      </c>
      <c r="J115" s="283">
        <v>0.68</v>
      </c>
      <c r="K115" s="284">
        <v>59.49</v>
      </c>
      <c r="L115" s="38" t="s">
        <v>1894</v>
      </c>
      <c r="M115" s="34" t="s">
        <v>1873</v>
      </c>
    </row>
    <row r="116" spans="1:13" ht="15.75">
      <c r="A116" s="123"/>
      <c r="B116" s="46" t="s">
        <v>1893</v>
      </c>
      <c r="C116" s="35">
        <v>150</v>
      </c>
      <c r="D116" s="58">
        <v>2.79</v>
      </c>
      <c r="E116" s="58">
        <v>9.47</v>
      </c>
      <c r="F116" s="58">
        <v>14.57</v>
      </c>
      <c r="G116" s="86">
        <v>155</v>
      </c>
      <c r="H116" s="283">
        <v>34.5</v>
      </c>
      <c r="I116" s="283">
        <v>27.4</v>
      </c>
      <c r="J116" s="283">
        <v>1.03</v>
      </c>
      <c r="K116" s="58">
        <v>89.77</v>
      </c>
      <c r="L116" s="38" t="s">
        <v>1894</v>
      </c>
      <c r="M116" s="34" t="s">
        <v>1873</v>
      </c>
    </row>
    <row r="117" spans="2:13" ht="15.75">
      <c r="B117" s="46" t="s">
        <v>1895</v>
      </c>
      <c r="C117" s="41">
        <v>105</v>
      </c>
      <c r="D117" s="51">
        <v>1.2</v>
      </c>
      <c r="E117" s="51">
        <v>3.45</v>
      </c>
      <c r="F117" s="51">
        <v>4.55</v>
      </c>
      <c r="G117" s="43">
        <v>54</v>
      </c>
      <c r="H117" s="51">
        <v>31.1</v>
      </c>
      <c r="I117" s="107">
        <v>16.4</v>
      </c>
      <c r="J117" s="107">
        <v>0.46</v>
      </c>
      <c r="K117" s="51">
        <v>4.88</v>
      </c>
      <c r="L117" s="38" t="s">
        <v>1896</v>
      </c>
      <c r="M117" s="46"/>
    </row>
    <row r="118" spans="2:13" ht="15.75">
      <c r="B118" s="46" t="s">
        <v>1895</v>
      </c>
      <c r="C118" s="41">
        <v>155</v>
      </c>
      <c r="D118" s="51">
        <v>1.78</v>
      </c>
      <c r="E118" s="51">
        <v>3.5</v>
      </c>
      <c r="F118" s="51">
        <v>6.8</v>
      </c>
      <c r="G118" s="43">
        <v>66</v>
      </c>
      <c r="H118" s="51">
        <v>46.1</v>
      </c>
      <c r="I118" s="107">
        <v>24.7</v>
      </c>
      <c r="J118" s="107">
        <v>0.68</v>
      </c>
      <c r="K118" s="51">
        <v>7.32</v>
      </c>
      <c r="L118" s="38" t="s">
        <v>1896</v>
      </c>
      <c r="M118" s="46"/>
    </row>
    <row r="119" spans="2:13" ht="15.75">
      <c r="B119" s="46" t="s">
        <v>1897</v>
      </c>
      <c r="C119" s="41">
        <v>105</v>
      </c>
      <c r="D119" s="51">
        <v>2.3</v>
      </c>
      <c r="E119" s="51">
        <v>8.88</v>
      </c>
      <c r="F119" s="51">
        <v>19.95</v>
      </c>
      <c r="G119" s="43">
        <v>142</v>
      </c>
      <c r="H119" s="51">
        <v>29.2</v>
      </c>
      <c r="I119" s="51">
        <v>15.1</v>
      </c>
      <c r="J119" s="51">
        <v>0.52</v>
      </c>
      <c r="K119" s="51">
        <v>3.92</v>
      </c>
      <c r="L119" s="38" t="s">
        <v>1898</v>
      </c>
      <c r="M119" s="46"/>
    </row>
    <row r="120" spans="2:13" ht="15.75">
      <c r="B120" s="46" t="s">
        <v>1897</v>
      </c>
      <c r="C120" s="41">
        <v>155</v>
      </c>
      <c r="D120" s="51">
        <v>3.32</v>
      </c>
      <c r="E120" s="51">
        <v>16.98</v>
      </c>
      <c r="F120" s="51">
        <v>14.25</v>
      </c>
      <c r="G120" s="43">
        <v>156</v>
      </c>
      <c r="H120" s="51">
        <v>41.4</v>
      </c>
      <c r="I120" s="51">
        <v>22.5</v>
      </c>
      <c r="J120" s="51">
        <v>0.75</v>
      </c>
      <c r="K120" s="51">
        <v>5.84</v>
      </c>
      <c r="L120" s="38" t="s">
        <v>1898</v>
      </c>
      <c r="M120" s="46"/>
    </row>
    <row r="121" spans="2:13" ht="15.75">
      <c r="B121" s="46" t="s">
        <v>1899</v>
      </c>
      <c r="C121" s="41">
        <v>100</v>
      </c>
      <c r="D121" s="51">
        <v>1.12</v>
      </c>
      <c r="E121" s="51">
        <v>2.89</v>
      </c>
      <c r="F121" s="51">
        <v>14.25</v>
      </c>
      <c r="G121" s="43">
        <v>87</v>
      </c>
      <c r="H121" s="51">
        <v>32.2</v>
      </c>
      <c r="I121" s="51">
        <v>16.9</v>
      </c>
      <c r="J121" s="51">
        <v>1.15</v>
      </c>
      <c r="K121" s="51">
        <v>4.6</v>
      </c>
      <c r="L121" s="38" t="s">
        <v>1900</v>
      </c>
      <c r="M121" s="46"/>
    </row>
    <row r="122" spans="2:13" ht="15" customHeight="1">
      <c r="B122" s="46" t="s">
        <v>1899</v>
      </c>
      <c r="C122" s="41">
        <v>150</v>
      </c>
      <c r="D122" s="51">
        <v>1.67</v>
      </c>
      <c r="E122" s="51">
        <v>4.34</v>
      </c>
      <c r="F122" s="51">
        <v>21.37</v>
      </c>
      <c r="G122" s="43">
        <v>131</v>
      </c>
      <c r="H122" s="51">
        <v>48.4</v>
      </c>
      <c r="I122" s="51">
        <v>25.3</v>
      </c>
      <c r="J122" s="51">
        <v>1.72</v>
      </c>
      <c r="K122" s="51">
        <v>6.9</v>
      </c>
      <c r="L122" s="38" t="s">
        <v>1900</v>
      </c>
      <c r="M122" s="46"/>
    </row>
    <row r="123" spans="2:13" ht="15.75">
      <c r="B123" s="46" t="s">
        <v>1901</v>
      </c>
      <c r="C123" s="41">
        <v>105</v>
      </c>
      <c r="D123" s="51">
        <v>6.84</v>
      </c>
      <c r="E123" s="51">
        <v>8.68</v>
      </c>
      <c r="F123" s="51">
        <v>9.13</v>
      </c>
      <c r="G123" s="43">
        <v>142</v>
      </c>
      <c r="H123" s="51">
        <v>68.5</v>
      </c>
      <c r="I123" s="51">
        <v>20.4</v>
      </c>
      <c r="J123" s="51">
        <v>0.86</v>
      </c>
      <c r="K123" s="51">
        <v>9.64</v>
      </c>
      <c r="L123" s="38" t="s">
        <v>1902</v>
      </c>
      <c r="M123" s="285" t="s">
        <v>1903</v>
      </c>
    </row>
    <row r="124" spans="2:13" ht="15.75">
      <c r="B124" s="46" t="s">
        <v>1901</v>
      </c>
      <c r="C124" s="41">
        <v>155</v>
      </c>
      <c r="D124" s="51">
        <v>10.19</v>
      </c>
      <c r="E124" s="51">
        <v>11.31</v>
      </c>
      <c r="F124" s="51">
        <v>13.91</v>
      </c>
      <c r="G124" s="43">
        <v>198</v>
      </c>
      <c r="H124" s="51">
        <v>100.4</v>
      </c>
      <c r="I124" s="51">
        <v>30.2</v>
      </c>
      <c r="J124" s="51">
        <v>1.29</v>
      </c>
      <c r="K124" s="51">
        <v>14.06</v>
      </c>
      <c r="L124" s="38" t="s">
        <v>1902</v>
      </c>
      <c r="M124" s="285" t="s">
        <v>1904</v>
      </c>
    </row>
    <row r="125" spans="2:13" ht="15.75">
      <c r="B125" s="46" t="s">
        <v>1901</v>
      </c>
      <c r="C125" s="41">
        <v>115</v>
      </c>
      <c r="D125" s="51">
        <v>7.1</v>
      </c>
      <c r="E125" s="51">
        <v>6.07</v>
      </c>
      <c r="F125" s="51">
        <v>9.99</v>
      </c>
      <c r="G125" s="43">
        <v>123</v>
      </c>
      <c r="H125" s="51">
        <v>76.7</v>
      </c>
      <c r="I125" s="51">
        <v>21.7</v>
      </c>
      <c r="J125" s="51">
        <v>0.88</v>
      </c>
      <c r="K125" s="51">
        <v>9.66</v>
      </c>
      <c r="L125" s="38" t="s">
        <v>1902</v>
      </c>
      <c r="M125" s="285" t="s">
        <v>1905</v>
      </c>
    </row>
    <row r="126" spans="2:13" ht="15.75">
      <c r="B126" s="46" t="s">
        <v>1901</v>
      </c>
      <c r="C126" s="41">
        <v>180</v>
      </c>
      <c r="D126" s="51">
        <v>10.74</v>
      </c>
      <c r="E126" s="51">
        <v>9.43</v>
      </c>
      <c r="F126" s="51">
        <v>15.68</v>
      </c>
      <c r="G126" s="43">
        <v>191</v>
      </c>
      <c r="H126" s="51">
        <v>117.8</v>
      </c>
      <c r="I126" s="51">
        <v>32.7</v>
      </c>
      <c r="J126" s="51">
        <v>1.33</v>
      </c>
      <c r="K126" s="51">
        <v>14.1</v>
      </c>
      <c r="L126" s="38" t="s">
        <v>1902</v>
      </c>
      <c r="M126" s="285" t="s">
        <v>1906</v>
      </c>
    </row>
    <row r="127" spans="2:13" ht="15.75">
      <c r="B127" s="46" t="s">
        <v>1901</v>
      </c>
      <c r="C127" s="41">
        <v>115</v>
      </c>
      <c r="D127" s="51">
        <v>7.01</v>
      </c>
      <c r="E127" s="51">
        <v>6.04</v>
      </c>
      <c r="F127" s="51">
        <v>9.85</v>
      </c>
      <c r="G127" s="43">
        <v>122</v>
      </c>
      <c r="H127" s="51">
        <v>71.3</v>
      </c>
      <c r="I127" s="51">
        <v>21.1</v>
      </c>
      <c r="J127" s="51">
        <v>0.88</v>
      </c>
      <c r="K127" s="51">
        <v>9.64</v>
      </c>
      <c r="L127" s="38" t="s">
        <v>1902</v>
      </c>
      <c r="M127" s="285" t="s">
        <v>1907</v>
      </c>
    </row>
    <row r="128" spans="2:13" ht="15.75">
      <c r="B128" s="46" t="s">
        <v>1901</v>
      </c>
      <c r="C128" s="41">
        <v>180</v>
      </c>
      <c r="D128" s="51">
        <v>10.55</v>
      </c>
      <c r="E128" s="51">
        <v>9.36</v>
      </c>
      <c r="F128" s="51">
        <v>15.39</v>
      </c>
      <c r="G128" s="43">
        <v>198</v>
      </c>
      <c r="H128" s="51">
        <v>106.9</v>
      </c>
      <c r="I128" s="51">
        <v>31.7</v>
      </c>
      <c r="J128" s="51">
        <v>1.34</v>
      </c>
      <c r="K128" s="51">
        <v>14.06</v>
      </c>
      <c r="L128" s="38" t="s">
        <v>1902</v>
      </c>
      <c r="M128" s="285" t="s">
        <v>1908</v>
      </c>
    </row>
    <row r="129" spans="2:13" ht="15.75">
      <c r="B129" s="46" t="s">
        <v>1909</v>
      </c>
      <c r="C129" s="41">
        <v>115</v>
      </c>
      <c r="D129" s="51">
        <v>4.9</v>
      </c>
      <c r="E129" s="51">
        <v>7.77</v>
      </c>
      <c r="F129" s="51">
        <v>18</v>
      </c>
      <c r="G129" s="43">
        <v>162</v>
      </c>
      <c r="H129" s="51">
        <v>95.3</v>
      </c>
      <c r="I129" s="51">
        <v>30.1</v>
      </c>
      <c r="J129" s="51">
        <v>0.86</v>
      </c>
      <c r="K129" s="51">
        <v>2.3</v>
      </c>
      <c r="L129" s="38" t="s">
        <v>1910</v>
      </c>
      <c r="M129" s="286" t="s">
        <v>1905</v>
      </c>
    </row>
    <row r="130" spans="2:13" ht="15.75">
      <c r="B130" s="46" t="s">
        <v>1909</v>
      </c>
      <c r="C130" s="41">
        <v>180</v>
      </c>
      <c r="D130" s="51">
        <v>7.51</v>
      </c>
      <c r="E130" s="51">
        <v>11.77</v>
      </c>
      <c r="F130" s="51">
        <v>27.5</v>
      </c>
      <c r="G130" s="43">
        <v>246</v>
      </c>
      <c r="H130" s="51">
        <v>148.1</v>
      </c>
      <c r="I130" s="51">
        <v>45.9</v>
      </c>
      <c r="J130" s="51">
        <v>1.3</v>
      </c>
      <c r="K130" s="51">
        <v>3.48</v>
      </c>
      <c r="L130" s="38" t="s">
        <v>1910</v>
      </c>
      <c r="M130" s="286" t="s">
        <v>1906</v>
      </c>
    </row>
    <row r="131" spans="2:13" ht="15.75">
      <c r="B131" s="46" t="s">
        <v>1909</v>
      </c>
      <c r="C131" s="41">
        <v>115</v>
      </c>
      <c r="D131" s="51">
        <v>4.81</v>
      </c>
      <c r="E131" s="51">
        <v>7.74</v>
      </c>
      <c r="F131" s="51">
        <v>17.87</v>
      </c>
      <c r="G131" s="43">
        <v>160</v>
      </c>
      <c r="H131" s="51">
        <v>89.7</v>
      </c>
      <c r="I131" s="51">
        <v>29.6</v>
      </c>
      <c r="J131" s="51">
        <v>0.86</v>
      </c>
      <c r="K131" s="51">
        <v>2.28</v>
      </c>
      <c r="L131" s="38" t="s">
        <v>1910</v>
      </c>
      <c r="M131" s="286" t="s">
        <v>1907</v>
      </c>
    </row>
    <row r="132" spans="2:13" ht="15.75">
      <c r="B132" s="46" t="s">
        <v>1909</v>
      </c>
      <c r="C132" s="41">
        <v>180</v>
      </c>
      <c r="D132" s="51">
        <v>7.33</v>
      </c>
      <c r="E132" s="51">
        <v>11.71</v>
      </c>
      <c r="F132" s="51">
        <v>27.24</v>
      </c>
      <c r="G132" s="43">
        <v>244</v>
      </c>
      <c r="H132" s="51">
        <v>136.9</v>
      </c>
      <c r="I132" s="51">
        <v>44.8</v>
      </c>
      <c r="J132" s="51">
        <v>1.3</v>
      </c>
      <c r="K132" s="51">
        <v>3.44</v>
      </c>
      <c r="L132" s="38" t="s">
        <v>1910</v>
      </c>
      <c r="M132" s="286" t="s">
        <v>1908</v>
      </c>
    </row>
    <row r="133" spans="2:13" ht="15.75">
      <c r="B133" s="46" t="s">
        <v>1911</v>
      </c>
      <c r="C133" s="41">
        <v>115</v>
      </c>
      <c r="D133" s="51">
        <v>2.57</v>
      </c>
      <c r="E133" s="51">
        <v>3.43</v>
      </c>
      <c r="F133" s="51">
        <v>18.11</v>
      </c>
      <c r="G133" s="86">
        <v>114</v>
      </c>
      <c r="H133" s="58">
        <v>37.4</v>
      </c>
      <c r="I133" s="58">
        <v>15</v>
      </c>
      <c r="J133" s="58">
        <v>1.47</v>
      </c>
      <c r="K133" s="51">
        <v>4.22</v>
      </c>
      <c r="L133" s="38" t="s">
        <v>1912</v>
      </c>
      <c r="M133" s="46"/>
    </row>
    <row r="134" spans="2:13" ht="15.75">
      <c r="B134" s="46" t="s">
        <v>1911</v>
      </c>
      <c r="C134" s="41">
        <v>180</v>
      </c>
      <c r="D134" s="51">
        <v>3.86</v>
      </c>
      <c r="E134" s="51">
        <v>5.51</v>
      </c>
      <c r="F134" s="51">
        <v>26.88</v>
      </c>
      <c r="G134" s="86">
        <v>173</v>
      </c>
      <c r="H134" s="58">
        <v>58.1</v>
      </c>
      <c r="I134" s="58">
        <v>22.8</v>
      </c>
      <c r="J134" s="58">
        <v>2.21</v>
      </c>
      <c r="K134" s="51">
        <v>6.35</v>
      </c>
      <c r="L134" s="38" t="s">
        <v>1912</v>
      </c>
      <c r="M134" s="46"/>
    </row>
    <row r="135" spans="2:13" ht="15.75">
      <c r="B135" s="46" t="s">
        <v>1913</v>
      </c>
      <c r="C135" s="35">
        <v>120</v>
      </c>
      <c r="D135" s="36">
        <v>2.8</v>
      </c>
      <c r="E135" s="36">
        <v>4.933333333333334</v>
      </c>
      <c r="F135" s="36">
        <v>22.93333333333333</v>
      </c>
      <c r="G135" s="37">
        <v>147.46666666666667</v>
      </c>
      <c r="H135" s="36">
        <v>15.466666666666667</v>
      </c>
      <c r="I135" s="36">
        <v>32.266666666666666</v>
      </c>
      <c r="J135" s="36">
        <v>1.3333333333333335</v>
      </c>
      <c r="K135" s="36">
        <v>28</v>
      </c>
      <c r="L135" s="28" t="s">
        <v>1914</v>
      </c>
      <c r="M135" s="287"/>
    </row>
    <row r="136" spans="2:13" ht="15.75">
      <c r="B136" s="46" t="s">
        <v>1913</v>
      </c>
      <c r="C136" s="35">
        <v>110</v>
      </c>
      <c r="D136" s="36">
        <v>2.6</v>
      </c>
      <c r="E136" s="36">
        <v>4.5</v>
      </c>
      <c r="F136" s="36">
        <v>21</v>
      </c>
      <c r="G136" s="37">
        <v>135</v>
      </c>
      <c r="H136" s="36">
        <v>14.2</v>
      </c>
      <c r="I136" s="36">
        <v>29.6</v>
      </c>
      <c r="J136" s="36">
        <v>1.2</v>
      </c>
      <c r="K136" s="36">
        <v>25.7</v>
      </c>
      <c r="L136" s="28" t="s">
        <v>1914</v>
      </c>
      <c r="M136" s="287"/>
    </row>
    <row r="137" spans="2:13" ht="15.75">
      <c r="B137" s="46" t="s">
        <v>1913</v>
      </c>
      <c r="C137" s="35">
        <v>90</v>
      </c>
      <c r="D137" s="36">
        <v>2.1</v>
      </c>
      <c r="E137" s="36">
        <v>3.7</v>
      </c>
      <c r="F137" s="36">
        <v>17.2</v>
      </c>
      <c r="G137" s="37">
        <v>110.6</v>
      </c>
      <c r="H137" s="36">
        <v>11.6</v>
      </c>
      <c r="I137" s="36">
        <v>24.2</v>
      </c>
      <c r="J137" s="36">
        <v>1</v>
      </c>
      <c r="K137" s="36">
        <v>21</v>
      </c>
      <c r="L137" s="28" t="s">
        <v>1914</v>
      </c>
      <c r="M137" s="287"/>
    </row>
    <row r="138" spans="2:13" ht="15.75">
      <c r="B138" s="46" t="s">
        <v>1913</v>
      </c>
      <c r="C138" s="35">
        <v>150</v>
      </c>
      <c r="D138" s="36">
        <v>3.36</v>
      </c>
      <c r="E138" s="36">
        <v>5.4</v>
      </c>
      <c r="F138" s="36">
        <v>27.6</v>
      </c>
      <c r="G138" s="37">
        <v>225</v>
      </c>
      <c r="H138" s="36">
        <v>19.3</v>
      </c>
      <c r="I138" s="36" t="s">
        <v>1915</v>
      </c>
      <c r="J138" s="36" t="s">
        <v>1916</v>
      </c>
      <c r="K138" s="36">
        <v>35</v>
      </c>
      <c r="L138" s="28" t="s">
        <v>1914</v>
      </c>
      <c r="M138" s="287"/>
    </row>
    <row r="139" spans="2:13" ht="15.75">
      <c r="B139" s="46" t="s">
        <v>173</v>
      </c>
      <c r="C139" s="35">
        <v>150</v>
      </c>
      <c r="D139" s="26">
        <v>2.925</v>
      </c>
      <c r="E139" s="26">
        <v>11.7</v>
      </c>
      <c r="F139" s="26">
        <v>19.725</v>
      </c>
      <c r="G139" s="27">
        <v>197.02499999999998</v>
      </c>
      <c r="H139" s="26">
        <v>16.275</v>
      </c>
      <c r="I139" s="26">
        <v>20.1</v>
      </c>
      <c r="J139" s="26">
        <v>0.8250000000000001</v>
      </c>
      <c r="K139" s="26">
        <v>130.575</v>
      </c>
      <c r="L139" s="28" t="s">
        <v>174</v>
      </c>
      <c r="M139" s="106"/>
    </row>
    <row r="140" spans="2:13" ht="15.75">
      <c r="B140" s="46" t="s">
        <v>173</v>
      </c>
      <c r="C140" s="35">
        <v>200</v>
      </c>
      <c r="D140" s="26">
        <v>3.9</v>
      </c>
      <c r="E140" s="26">
        <v>15.6</v>
      </c>
      <c r="F140" s="26">
        <v>26.3</v>
      </c>
      <c r="G140" s="27">
        <v>262.7</v>
      </c>
      <c r="H140" s="26">
        <v>21.7</v>
      </c>
      <c r="I140" s="26">
        <v>26.8</v>
      </c>
      <c r="J140" s="26">
        <v>1.1</v>
      </c>
      <c r="K140" s="26">
        <v>174.1</v>
      </c>
      <c r="L140" s="28" t="s">
        <v>174</v>
      </c>
      <c r="M140" s="106"/>
    </row>
    <row r="141" spans="2:13" ht="15.75">
      <c r="B141" s="46" t="s">
        <v>1917</v>
      </c>
      <c r="C141" s="35">
        <v>150</v>
      </c>
      <c r="D141" s="26">
        <v>3.45</v>
      </c>
      <c r="E141" s="26">
        <v>11.775</v>
      </c>
      <c r="F141" s="26">
        <v>20.1</v>
      </c>
      <c r="G141" s="27">
        <v>202.95</v>
      </c>
      <c r="H141" s="26">
        <v>18.975</v>
      </c>
      <c r="I141" s="26">
        <v>26.025000000000002</v>
      </c>
      <c r="J141" s="26">
        <v>1.0499999999999998</v>
      </c>
      <c r="K141" s="26">
        <v>4.1</v>
      </c>
      <c r="L141" s="28" t="s">
        <v>174</v>
      </c>
      <c r="M141" s="106"/>
    </row>
    <row r="142" spans="2:13" ht="15.75">
      <c r="B142" s="46" t="s">
        <v>1917</v>
      </c>
      <c r="C142" s="35">
        <v>200</v>
      </c>
      <c r="D142" s="26">
        <v>4.6</v>
      </c>
      <c r="E142" s="26">
        <v>15.7</v>
      </c>
      <c r="F142" s="26">
        <v>26.8</v>
      </c>
      <c r="G142" s="27">
        <v>270.6</v>
      </c>
      <c r="H142" s="26">
        <v>25.3</v>
      </c>
      <c r="I142" s="26">
        <v>34.7</v>
      </c>
      <c r="J142" s="26">
        <v>1.4</v>
      </c>
      <c r="K142" s="26">
        <v>174.1</v>
      </c>
      <c r="L142" s="28" t="s">
        <v>174</v>
      </c>
      <c r="M142" s="106"/>
    </row>
    <row r="143" spans="2:13" ht="15.75">
      <c r="B143" s="46" t="s">
        <v>1918</v>
      </c>
      <c r="C143" s="35">
        <v>150</v>
      </c>
      <c r="D143" s="26">
        <v>3.0749999999999997</v>
      </c>
      <c r="E143" s="26">
        <v>11.7</v>
      </c>
      <c r="F143" s="26">
        <v>18.9</v>
      </c>
      <c r="G143" s="27">
        <v>194.175</v>
      </c>
      <c r="H143" s="26">
        <v>18.6</v>
      </c>
      <c r="I143" s="26">
        <v>19.125</v>
      </c>
      <c r="J143" s="26">
        <v>4.1</v>
      </c>
      <c r="K143" s="26">
        <v>15.6</v>
      </c>
      <c r="L143" s="28" t="s">
        <v>174</v>
      </c>
      <c r="M143" s="106"/>
    </row>
    <row r="144" spans="2:13" ht="15.75">
      <c r="B144" s="46" t="s">
        <v>1918</v>
      </c>
      <c r="C144" s="35">
        <v>200</v>
      </c>
      <c r="D144" s="26">
        <v>4.1</v>
      </c>
      <c r="E144" s="26">
        <v>15.6</v>
      </c>
      <c r="F144" s="26">
        <v>25.2</v>
      </c>
      <c r="G144" s="27">
        <v>258.9</v>
      </c>
      <c r="H144" s="26">
        <v>24.8</v>
      </c>
      <c r="I144" s="26">
        <v>25.5</v>
      </c>
      <c r="J144" s="26">
        <v>1.2</v>
      </c>
      <c r="K144" s="26">
        <v>174.1</v>
      </c>
      <c r="L144" s="28" t="s">
        <v>174</v>
      </c>
      <c r="M144" s="106"/>
    </row>
    <row r="145" spans="2:13" ht="15.75">
      <c r="B145" s="46" t="s">
        <v>1919</v>
      </c>
      <c r="C145" s="41">
        <v>100</v>
      </c>
      <c r="D145" s="51">
        <v>1.7</v>
      </c>
      <c r="E145" s="51">
        <v>5.2</v>
      </c>
      <c r="F145" s="51">
        <v>6.6</v>
      </c>
      <c r="G145" s="37">
        <v>81</v>
      </c>
      <c r="H145" s="36">
        <v>30.9</v>
      </c>
      <c r="I145" s="36">
        <v>20.8</v>
      </c>
      <c r="J145" s="36">
        <v>0.8</v>
      </c>
      <c r="K145" s="51">
        <v>20.4</v>
      </c>
      <c r="L145" s="106" t="s">
        <v>1920</v>
      </c>
      <c r="M145" s="100"/>
    </row>
    <row r="146" spans="2:13" ht="15.75">
      <c r="B146" s="46" t="s">
        <v>1919</v>
      </c>
      <c r="C146" s="41">
        <v>75</v>
      </c>
      <c r="D146" s="51">
        <v>1.2750000000000001</v>
      </c>
      <c r="E146" s="51">
        <v>3.9000000000000004</v>
      </c>
      <c r="F146" s="51">
        <v>4.95</v>
      </c>
      <c r="G146" s="37">
        <v>60.75000000000001</v>
      </c>
      <c r="H146" s="36">
        <v>23.175</v>
      </c>
      <c r="I146" s="36">
        <v>15.600000000000001</v>
      </c>
      <c r="J146" s="36">
        <v>0.6</v>
      </c>
      <c r="K146" s="51">
        <v>15.3</v>
      </c>
      <c r="L146" s="106" t="s">
        <v>1920</v>
      </c>
      <c r="M146" s="100"/>
    </row>
    <row r="147" spans="2:13" ht="15.75">
      <c r="B147" s="200" t="s">
        <v>1919</v>
      </c>
      <c r="C147" s="288">
        <v>50</v>
      </c>
      <c r="D147" s="289">
        <v>0.79</v>
      </c>
      <c r="E147" s="289">
        <v>2.25</v>
      </c>
      <c r="F147" s="289">
        <v>3.17</v>
      </c>
      <c r="G147" s="290">
        <v>36</v>
      </c>
      <c r="H147" s="291">
        <v>15.5</v>
      </c>
      <c r="I147" s="291" t="s">
        <v>1921</v>
      </c>
      <c r="J147" s="291">
        <v>0.4</v>
      </c>
      <c r="K147" s="289" t="s">
        <v>1922</v>
      </c>
      <c r="L147" s="292" t="s">
        <v>1920</v>
      </c>
      <c r="M147" s="100"/>
    </row>
    <row r="148" spans="2:13" ht="15.75">
      <c r="B148" s="46" t="s">
        <v>1923</v>
      </c>
      <c r="C148" s="35">
        <v>175</v>
      </c>
      <c r="D148" s="36">
        <v>7</v>
      </c>
      <c r="E148" s="36">
        <v>10.3</v>
      </c>
      <c r="F148" s="36">
        <v>33.4</v>
      </c>
      <c r="G148" s="37">
        <v>255.4</v>
      </c>
      <c r="H148" s="36">
        <v>34</v>
      </c>
      <c r="I148" s="36">
        <v>41.3</v>
      </c>
      <c r="J148" s="36">
        <v>2.1</v>
      </c>
      <c r="K148" s="36">
        <v>32</v>
      </c>
      <c r="L148" s="106" t="s">
        <v>1924</v>
      </c>
      <c r="M148" s="106"/>
    </row>
    <row r="149" spans="2:13" ht="15.75">
      <c r="B149" s="46" t="s">
        <v>1923</v>
      </c>
      <c r="C149" s="35">
        <v>120</v>
      </c>
      <c r="D149" s="36">
        <v>4.8</v>
      </c>
      <c r="E149" s="36">
        <v>7.062857142857143</v>
      </c>
      <c r="F149" s="36">
        <v>22.90285714285714</v>
      </c>
      <c r="G149" s="37">
        <v>175.1314285714286</v>
      </c>
      <c r="H149" s="36">
        <v>23.314285714285713</v>
      </c>
      <c r="I149" s="36">
        <v>28.32</v>
      </c>
      <c r="J149" s="36">
        <v>1.44</v>
      </c>
      <c r="K149" s="36">
        <v>21.942857142857143</v>
      </c>
      <c r="L149" s="106" t="s">
        <v>1925</v>
      </c>
      <c r="M149" s="106"/>
    </row>
    <row r="150" spans="2:13" ht="15.75">
      <c r="B150" s="46" t="s">
        <v>1926</v>
      </c>
      <c r="C150" s="35">
        <v>180</v>
      </c>
      <c r="D150" s="36">
        <v>6.3</v>
      </c>
      <c r="E150" s="36">
        <v>8.1</v>
      </c>
      <c r="F150" s="36">
        <v>35.5</v>
      </c>
      <c r="G150" s="37">
        <v>241.5</v>
      </c>
      <c r="H150" s="36">
        <v>48.1</v>
      </c>
      <c r="I150" s="36">
        <v>29.5</v>
      </c>
      <c r="J150" s="36">
        <v>1</v>
      </c>
      <c r="K150" s="36">
        <v>23.1</v>
      </c>
      <c r="L150" s="28" t="s">
        <v>1927</v>
      </c>
      <c r="M150" s="106"/>
    </row>
    <row r="151" spans="2:13" ht="15.75">
      <c r="B151" s="46" t="s">
        <v>1926</v>
      </c>
      <c r="C151" s="35">
        <v>150</v>
      </c>
      <c r="D151" s="36">
        <v>5.249999999999999</v>
      </c>
      <c r="E151" s="36">
        <v>6.75</v>
      </c>
      <c r="F151" s="36">
        <v>29.583333333333332</v>
      </c>
      <c r="G151" s="37">
        <v>201.24999999999997</v>
      </c>
      <c r="H151" s="36">
        <v>40.083333333333336</v>
      </c>
      <c r="I151" s="36">
        <v>24.583333333333332</v>
      </c>
      <c r="J151" s="36">
        <v>0.8333333333333334</v>
      </c>
      <c r="K151" s="36">
        <v>19.250000000000004</v>
      </c>
      <c r="L151" s="28" t="s">
        <v>1928</v>
      </c>
      <c r="M151" s="106"/>
    </row>
    <row r="152" spans="2:13" ht="15.75">
      <c r="B152" s="46" t="s">
        <v>1929</v>
      </c>
      <c r="C152" s="35">
        <v>250</v>
      </c>
      <c r="D152" s="36">
        <v>7</v>
      </c>
      <c r="E152" s="36">
        <v>12.6</v>
      </c>
      <c r="F152" s="36">
        <v>37.1</v>
      </c>
      <c r="G152" s="37">
        <v>290.6</v>
      </c>
      <c r="H152" s="36">
        <v>78.6</v>
      </c>
      <c r="I152" s="36">
        <v>53.3</v>
      </c>
      <c r="J152" s="36">
        <v>2.2</v>
      </c>
      <c r="K152" s="36">
        <v>49.7</v>
      </c>
      <c r="L152" s="106" t="s">
        <v>1930</v>
      </c>
      <c r="M152" s="106" t="s">
        <v>1816</v>
      </c>
    </row>
    <row r="153" spans="2:13" ht="15.75">
      <c r="B153" s="46" t="s">
        <v>1929</v>
      </c>
      <c r="C153" s="35">
        <v>188</v>
      </c>
      <c r="D153" s="36">
        <v>5.264</v>
      </c>
      <c r="E153" s="36">
        <v>9.475200000000001</v>
      </c>
      <c r="F153" s="36">
        <v>27.8992</v>
      </c>
      <c r="G153" s="37">
        <v>218.5312</v>
      </c>
      <c r="H153" s="36">
        <v>59.10719999999999</v>
      </c>
      <c r="I153" s="36">
        <v>40.0816</v>
      </c>
      <c r="J153" s="36">
        <v>1.6544</v>
      </c>
      <c r="K153" s="36">
        <v>37.3744</v>
      </c>
      <c r="L153" s="106" t="s">
        <v>1930</v>
      </c>
      <c r="M153" s="106" t="s">
        <v>1873</v>
      </c>
    </row>
    <row r="154" spans="2:13" ht="15.75">
      <c r="B154" s="46" t="s">
        <v>1929</v>
      </c>
      <c r="C154" s="35">
        <v>215</v>
      </c>
      <c r="D154" s="36">
        <v>6.4</v>
      </c>
      <c r="E154" s="36">
        <v>12.2</v>
      </c>
      <c r="F154" s="36">
        <v>34.1</v>
      </c>
      <c r="G154" s="37">
        <v>273</v>
      </c>
      <c r="H154" s="36">
        <v>58.9</v>
      </c>
      <c r="I154" s="36">
        <v>49.9</v>
      </c>
      <c r="J154" s="36">
        <v>2.2</v>
      </c>
      <c r="K154" s="36">
        <v>49.6</v>
      </c>
      <c r="L154" s="106" t="s">
        <v>1930</v>
      </c>
      <c r="M154" s="106" t="s">
        <v>1829</v>
      </c>
    </row>
    <row r="155" spans="2:13" ht="15.75">
      <c r="B155" s="46" t="s">
        <v>1929</v>
      </c>
      <c r="C155" s="35">
        <v>161</v>
      </c>
      <c r="D155" s="36">
        <v>4.9</v>
      </c>
      <c r="E155" s="36">
        <v>9.2</v>
      </c>
      <c r="F155" s="36">
        <v>25.7</v>
      </c>
      <c r="G155" s="37">
        <v>206.2</v>
      </c>
      <c r="H155" s="36">
        <v>44.7</v>
      </c>
      <c r="I155" s="36">
        <v>37.6</v>
      </c>
      <c r="J155" s="36">
        <v>1.6</v>
      </c>
      <c r="K155" s="36">
        <v>37.4</v>
      </c>
      <c r="L155" s="106" t="s">
        <v>1930</v>
      </c>
      <c r="M155" s="106" t="s">
        <v>1829</v>
      </c>
    </row>
    <row r="156" spans="2:13" ht="15.75">
      <c r="B156" s="46" t="s">
        <v>1931</v>
      </c>
      <c r="C156" s="35">
        <v>130</v>
      </c>
      <c r="D156" s="36">
        <v>3.2933333333333334</v>
      </c>
      <c r="E156" s="36">
        <v>4.680000000000001</v>
      </c>
      <c r="F156" s="36">
        <v>19.846666666666664</v>
      </c>
      <c r="G156" s="37">
        <v>135.28666666666666</v>
      </c>
      <c r="H156" s="36">
        <v>52.086666666666666</v>
      </c>
      <c r="I156" s="36">
        <v>28.253333333333334</v>
      </c>
      <c r="J156" s="36">
        <v>0.9533333333333335</v>
      </c>
      <c r="K156" s="36">
        <v>20.54</v>
      </c>
      <c r="L156" s="106" t="s">
        <v>1932</v>
      </c>
      <c r="M156" s="106"/>
    </row>
    <row r="157" spans="2:13" ht="15.75">
      <c r="B157" s="46" t="s">
        <v>1931</v>
      </c>
      <c r="C157" s="35">
        <v>150</v>
      </c>
      <c r="D157" s="36">
        <v>3.8</v>
      </c>
      <c r="E157" s="36">
        <v>5.4</v>
      </c>
      <c r="F157" s="36">
        <v>22.9</v>
      </c>
      <c r="G157" s="37">
        <v>156.1</v>
      </c>
      <c r="H157" s="36">
        <v>60.1</v>
      </c>
      <c r="I157" s="36">
        <v>32.6</v>
      </c>
      <c r="J157" s="36">
        <v>1.1</v>
      </c>
      <c r="K157" s="36">
        <v>23.7</v>
      </c>
      <c r="L157" s="106" t="s">
        <v>1932</v>
      </c>
      <c r="M157" s="106"/>
    </row>
    <row r="158" spans="2:13" ht="15.75">
      <c r="B158" s="46" t="s">
        <v>1931</v>
      </c>
      <c r="C158" s="35">
        <v>100</v>
      </c>
      <c r="D158" s="36">
        <v>2.5</v>
      </c>
      <c r="E158" s="36">
        <v>3.6</v>
      </c>
      <c r="F158" s="36">
        <v>15.3</v>
      </c>
      <c r="G158" s="37">
        <v>104</v>
      </c>
      <c r="H158" s="36">
        <v>40.1</v>
      </c>
      <c r="I158" s="36">
        <v>21.7</v>
      </c>
      <c r="J158" s="36" t="s">
        <v>1933</v>
      </c>
      <c r="K158" s="36">
        <v>15.8</v>
      </c>
      <c r="L158" s="106" t="s">
        <v>1932</v>
      </c>
      <c r="M158" s="106"/>
    </row>
    <row r="159" spans="2:13" ht="15.75">
      <c r="B159" s="46" t="s">
        <v>1934</v>
      </c>
      <c r="C159" s="35">
        <v>160</v>
      </c>
      <c r="D159" s="36">
        <v>6.9</v>
      </c>
      <c r="E159" s="36">
        <v>16.3</v>
      </c>
      <c r="F159" s="36">
        <v>32.7</v>
      </c>
      <c r="G159" s="37">
        <v>306.2</v>
      </c>
      <c r="H159" s="36">
        <v>36.6</v>
      </c>
      <c r="I159" s="36">
        <v>40.3</v>
      </c>
      <c r="J159" s="36">
        <v>2.1</v>
      </c>
      <c r="K159" s="36">
        <v>31.1</v>
      </c>
      <c r="L159" s="106" t="s">
        <v>1935</v>
      </c>
      <c r="M159" s="106"/>
    </row>
    <row r="160" spans="2:13" ht="15.75">
      <c r="B160" s="46" t="s">
        <v>1934</v>
      </c>
      <c r="C160" s="35">
        <v>120</v>
      </c>
      <c r="D160" s="36">
        <v>5.227272727272728</v>
      </c>
      <c r="E160" s="36">
        <v>12.348484848484848</v>
      </c>
      <c r="F160" s="36">
        <v>24.772727272727277</v>
      </c>
      <c r="G160" s="37">
        <v>231.96969696969697</v>
      </c>
      <c r="H160" s="36">
        <v>27.72727272727273</v>
      </c>
      <c r="I160" s="36">
        <v>30.530303030303028</v>
      </c>
      <c r="J160" s="36">
        <v>1.590909090909091</v>
      </c>
      <c r="K160" s="36">
        <v>23.560606060606062</v>
      </c>
      <c r="L160" s="106" t="s">
        <v>1935</v>
      </c>
      <c r="M160" s="106"/>
    </row>
    <row r="161" spans="2:13" ht="15.75">
      <c r="B161" s="46" t="s">
        <v>1934</v>
      </c>
      <c r="C161" s="35" t="s">
        <v>1936</v>
      </c>
      <c r="D161" s="36">
        <v>7.5</v>
      </c>
      <c r="E161" s="36">
        <v>14.3</v>
      </c>
      <c r="F161" s="36">
        <v>34.7</v>
      </c>
      <c r="G161" s="37">
        <v>298.3</v>
      </c>
      <c r="H161" s="36">
        <v>55.1</v>
      </c>
      <c r="I161" s="36">
        <v>43.1</v>
      </c>
      <c r="J161" s="36">
        <v>2.2</v>
      </c>
      <c r="K161" s="36">
        <v>31.2</v>
      </c>
      <c r="L161" s="106" t="s">
        <v>1935</v>
      </c>
      <c r="M161" s="106"/>
    </row>
    <row r="162" spans="2:13" ht="15.75">
      <c r="B162" s="46" t="s">
        <v>1934</v>
      </c>
      <c r="C162" s="35" t="s">
        <v>1937</v>
      </c>
      <c r="D162" s="36">
        <v>5.328947368421052</v>
      </c>
      <c r="E162" s="36">
        <v>10.160526315789475</v>
      </c>
      <c r="F162" s="36">
        <v>24.655263157894737</v>
      </c>
      <c r="G162" s="37">
        <v>211.95</v>
      </c>
      <c r="H162" s="36">
        <v>39.15</v>
      </c>
      <c r="I162" s="36">
        <v>30.623684210526317</v>
      </c>
      <c r="J162" s="36">
        <v>1.563157894736842</v>
      </c>
      <c r="K162" s="36">
        <v>22.16842105263158</v>
      </c>
      <c r="L162" s="106" t="s">
        <v>1935</v>
      </c>
      <c r="M162" s="106"/>
    </row>
    <row r="163" spans="2:13" ht="15.75">
      <c r="B163" s="46" t="s">
        <v>1938</v>
      </c>
      <c r="C163" s="35">
        <v>150</v>
      </c>
      <c r="D163" s="36">
        <v>10.4</v>
      </c>
      <c r="E163" s="36">
        <v>12.1</v>
      </c>
      <c r="F163" s="36">
        <v>27.3</v>
      </c>
      <c r="G163" s="37">
        <v>262</v>
      </c>
      <c r="H163" s="36">
        <v>76.7</v>
      </c>
      <c r="I163" s="36">
        <v>39.9</v>
      </c>
      <c r="J163" s="36">
        <v>1.8</v>
      </c>
      <c r="K163" s="36">
        <v>26.4</v>
      </c>
      <c r="L163" s="106" t="s">
        <v>1939</v>
      </c>
      <c r="M163" s="106"/>
    </row>
    <row r="164" spans="2:13" ht="15.75">
      <c r="B164" s="46" t="s">
        <v>1938</v>
      </c>
      <c r="C164" s="35">
        <v>130</v>
      </c>
      <c r="D164" s="36">
        <v>9.013333333333334</v>
      </c>
      <c r="E164" s="36">
        <v>10.486666666666666</v>
      </c>
      <c r="F164" s="36">
        <v>23.66</v>
      </c>
      <c r="G164" s="37">
        <v>227.06666666666666</v>
      </c>
      <c r="H164" s="36">
        <v>66.47333333333333</v>
      </c>
      <c r="I164" s="36">
        <v>34.58</v>
      </c>
      <c r="J164" s="36">
        <v>1.56</v>
      </c>
      <c r="K164" s="36">
        <v>22.88</v>
      </c>
      <c r="L164" s="106" t="s">
        <v>1939</v>
      </c>
      <c r="M164" s="106"/>
    </row>
    <row r="165" spans="2:13" ht="15.75">
      <c r="B165" s="46" t="s">
        <v>1940</v>
      </c>
      <c r="C165" s="35" t="s">
        <v>1941</v>
      </c>
      <c r="D165" s="36">
        <v>7</v>
      </c>
      <c r="E165" s="36">
        <v>13.3</v>
      </c>
      <c r="F165" s="36">
        <v>32.6</v>
      </c>
      <c r="G165" s="37">
        <v>279.7</v>
      </c>
      <c r="H165" s="36">
        <v>42.7</v>
      </c>
      <c r="I165" s="36">
        <v>55.7</v>
      </c>
      <c r="J165" s="36">
        <v>2.3</v>
      </c>
      <c r="K165" s="36">
        <v>34.4</v>
      </c>
      <c r="L165" s="106" t="s">
        <v>1942</v>
      </c>
      <c r="M165" s="106"/>
    </row>
    <row r="166" spans="2:13" ht="15.75">
      <c r="B166" s="46" t="s">
        <v>1940</v>
      </c>
      <c r="C166" s="35" t="s">
        <v>1943</v>
      </c>
      <c r="D166" s="36">
        <v>5.864864864864865</v>
      </c>
      <c r="E166" s="36">
        <v>11.143243243243244</v>
      </c>
      <c r="F166" s="36">
        <v>27.313513513513513</v>
      </c>
      <c r="G166" s="37">
        <v>234.34324324324322</v>
      </c>
      <c r="H166" s="36">
        <v>35.77567567567568</v>
      </c>
      <c r="I166" s="36">
        <v>46.66756756756757</v>
      </c>
      <c r="J166" s="36">
        <v>1.9270270270270269</v>
      </c>
      <c r="K166" s="36">
        <v>28.82162162162162</v>
      </c>
      <c r="L166" s="106" t="s">
        <v>1942</v>
      </c>
      <c r="M166" s="106"/>
    </row>
    <row r="167" spans="2:13" ht="15.75">
      <c r="B167" s="46" t="s">
        <v>1944</v>
      </c>
      <c r="C167" s="35" t="s">
        <v>1945</v>
      </c>
      <c r="D167" s="36">
        <v>8</v>
      </c>
      <c r="E167" s="36">
        <v>12.3</v>
      </c>
      <c r="F167" s="36">
        <v>36.1</v>
      </c>
      <c r="G167" s="37">
        <v>288.6</v>
      </c>
      <c r="H167" s="36">
        <v>74.4</v>
      </c>
      <c r="I167" s="36">
        <v>60.4</v>
      </c>
      <c r="J167" s="36">
        <v>2.4</v>
      </c>
      <c r="K167" s="36">
        <v>34.6</v>
      </c>
      <c r="L167" s="106" t="s">
        <v>1942</v>
      </c>
      <c r="M167" s="106"/>
    </row>
    <row r="168" spans="2:13" ht="15.75">
      <c r="B168" s="46" t="s">
        <v>1944</v>
      </c>
      <c r="C168" s="35" t="s">
        <v>217</v>
      </c>
      <c r="D168" s="36">
        <v>6.2857142857142865</v>
      </c>
      <c r="E168" s="36">
        <v>9.664285714285715</v>
      </c>
      <c r="F168" s="36">
        <v>28.364285714285717</v>
      </c>
      <c r="G168" s="37">
        <v>226.75714285714287</v>
      </c>
      <c r="H168" s="36">
        <v>58.45714285714286</v>
      </c>
      <c r="I168" s="36">
        <v>47.457142857142856</v>
      </c>
      <c r="J168" s="36">
        <v>1.8857142857142857</v>
      </c>
      <c r="K168" s="36">
        <v>27.185714285714287</v>
      </c>
      <c r="L168" s="106" t="s">
        <v>1942</v>
      </c>
      <c r="M168" s="106"/>
    </row>
    <row r="169" spans="2:13" ht="15.75">
      <c r="B169" s="46" t="s">
        <v>1946</v>
      </c>
      <c r="C169" s="35" t="s">
        <v>1945</v>
      </c>
      <c r="D169" s="36">
        <v>7.7</v>
      </c>
      <c r="E169" s="36">
        <v>12.2</v>
      </c>
      <c r="F169" s="36">
        <v>35.5</v>
      </c>
      <c r="G169" s="37">
        <v>283.7</v>
      </c>
      <c r="H169" s="36">
        <v>55.2</v>
      </c>
      <c r="I169" s="36">
        <v>58.3</v>
      </c>
      <c r="J169" s="36">
        <v>2.4</v>
      </c>
      <c r="K169" s="36">
        <v>34.4</v>
      </c>
      <c r="L169" s="106" t="s">
        <v>1942</v>
      </c>
      <c r="M169" s="106"/>
    </row>
    <row r="170" spans="2:13" ht="15.75">
      <c r="B170" s="46" t="s">
        <v>1946</v>
      </c>
      <c r="C170" s="35" t="s">
        <v>217</v>
      </c>
      <c r="D170" s="36">
        <v>6.05</v>
      </c>
      <c r="E170" s="36">
        <v>9.585714285714285</v>
      </c>
      <c r="F170" s="36">
        <v>27.892857142857146</v>
      </c>
      <c r="G170" s="37">
        <v>222.90714285714284</v>
      </c>
      <c r="H170" s="36">
        <v>43.37142857142857</v>
      </c>
      <c r="I170" s="36">
        <v>45.80714285714286</v>
      </c>
      <c r="J170" s="36">
        <v>1.8857142857142857</v>
      </c>
      <c r="K170" s="36">
        <v>27.028571428571425</v>
      </c>
      <c r="L170" s="106" t="s">
        <v>1942</v>
      </c>
      <c r="M170" s="106"/>
    </row>
  </sheetData>
  <sheetProtection selectLockedCells="1" selectUnlockedCells="1"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M72"/>
  <sheetViews>
    <sheetView zoomScale="95" zoomScaleNormal="95" zoomScalePageLayoutView="0" workbookViewId="0" topLeftCell="B1">
      <selection activeCell="B19" sqref="B19:L19"/>
    </sheetView>
  </sheetViews>
  <sheetFormatPr defaultColWidth="10.25390625" defaultRowHeight="12.75"/>
  <cols>
    <col min="1" max="1" width="0" style="94" hidden="1" customWidth="1"/>
    <col min="2" max="2" width="38.75390625" style="124" customWidth="1"/>
    <col min="3" max="3" width="10.25390625" style="186" customWidth="1"/>
    <col min="4" max="11" width="10.25390625" style="128" customWidth="1"/>
    <col min="12" max="12" width="25.375" style="124" customWidth="1"/>
    <col min="13" max="13" width="18.25390625" style="94" customWidth="1"/>
    <col min="14" max="16384" width="10.25390625" style="94" customWidth="1"/>
  </cols>
  <sheetData>
    <row r="1" spans="1:13" ht="15.75" customHeight="1">
      <c r="A1" s="860"/>
      <c r="B1" s="848" t="s">
        <v>1</v>
      </c>
      <c r="C1" s="848" t="s">
        <v>193</v>
      </c>
      <c r="D1" s="848" t="s">
        <v>194</v>
      </c>
      <c r="E1" s="848"/>
      <c r="F1" s="848"/>
      <c r="G1" s="848"/>
      <c r="H1" s="851" t="s">
        <v>195</v>
      </c>
      <c r="I1" s="851"/>
      <c r="J1" s="851"/>
      <c r="K1" s="848" t="s">
        <v>196</v>
      </c>
      <c r="L1" s="848" t="s">
        <v>7</v>
      </c>
      <c r="M1" s="848" t="s">
        <v>197</v>
      </c>
    </row>
    <row r="2" spans="1:13" ht="47.25">
      <c r="A2" s="860"/>
      <c r="B2" s="848"/>
      <c r="C2" s="848"/>
      <c r="D2" s="79" t="s">
        <v>198</v>
      </c>
      <c r="E2" s="79" t="s">
        <v>199</v>
      </c>
      <c r="F2" s="79" t="s">
        <v>200</v>
      </c>
      <c r="G2" s="79" t="s">
        <v>201</v>
      </c>
      <c r="H2" s="47" t="s">
        <v>11</v>
      </c>
      <c r="I2" s="47" t="s">
        <v>12</v>
      </c>
      <c r="J2" s="47" t="s">
        <v>13</v>
      </c>
      <c r="K2" s="848"/>
      <c r="L2" s="848"/>
      <c r="M2" s="848"/>
    </row>
    <row r="3" spans="1:13" ht="15.75">
      <c r="A3" s="293"/>
      <c r="B3" s="93" t="s">
        <v>1947</v>
      </c>
      <c r="C3" s="79">
        <v>40</v>
      </c>
      <c r="D3" s="80">
        <v>5.08</v>
      </c>
      <c r="E3" s="80">
        <v>4.6</v>
      </c>
      <c r="F3" s="80">
        <v>0.28</v>
      </c>
      <c r="G3" s="81">
        <v>63</v>
      </c>
      <c r="H3" s="80">
        <v>22</v>
      </c>
      <c r="I3" s="80">
        <v>1</v>
      </c>
      <c r="J3" s="80">
        <v>4.8</v>
      </c>
      <c r="K3" s="80">
        <v>0.01</v>
      </c>
      <c r="L3" s="64" t="s">
        <v>1948</v>
      </c>
      <c r="M3" s="294">
        <v>0</v>
      </c>
    </row>
    <row r="4" spans="1:13" ht="15.75">
      <c r="A4" s="293"/>
      <c r="B4" s="93" t="s">
        <v>1947</v>
      </c>
      <c r="C4" s="79">
        <v>20</v>
      </c>
      <c r="D4" s="80">
        <v>2.5</v>
      </c>
      <c r="E4" s="80">
        <v>2.3</v>
      </c>
      <c r="F4" s="80">
        <v>0.1</v>
      </c>
      <c r="G4" s="81">
        <v>32</v>
      </c>
      <c r="H4" s="80">
        <v>11</v>
      </c>
      <c r="I4" s="80">
        <v>0.5</v>
      </c>
      <c r="J4" s="80">
        <v>2.4</v>
      </c>
      <c r="K4" s="80">
        <v>0</v>
      </c>
      <c r="L4" s="64" t="s">
        <v>1948</v>
      </c>
      <c r="M4" s="294"/>
    </row>
    <row r="5" spans="1:13" ht="15.75">
      <c r="A5" s="293"/>
      <c r="B5" s="93" t="s">
        <v>1947</v>
      </c>
      <c r="C5" s="79">
        <v>60</v>
      </c>
      <c r="D5" s="80">
        <v>7.5</v>
      </c>
      <c r="E5" s="80">
        <v>6.9</v>
      </c>
      <c r="F5" s="80">
        <v>0.3</v>
      </c>
      <c r="G5" s="81">
        <v>96</v>
      </c>
      <c r="H5" s="80">
        <v>33</v>
      </c>
      <c r="I5" s="80">
        <v>1.5</v>
      </c>
      <c r="J5" s="80">
        <v>7.2</v>
      </c>
      <c r="K5" s="80">
        <v>0</v>
      </c>
      <c r="L5" s="64" t="s">
        <v>1948</v>
      </c>
      <c r="M5" s="294"/>
    </row>
    <row r="6" spans="1:13" ht="15.75">
      <c r="A6" s="293"/>
      <c r="B6" s="93" t="s">
        <v>1947</v>
      </c>
      <c r="C6" s="79">
        <v>80</v>
      </c>
      <c r="D6" s="80">
        <v>10</v>
      </c>
      <c r="E6" s="80">
        <v>9.2</v>
      </c>
      <c r="F6" s="80">
        <v>0.4</v>
      </c>
      <c r="G6" s="81">
        <v>128</v>
      </c>
      <c r="H6" s="80">
        <v>44</v>
      </c>
      <c r="I6" s="80">
        <v>2</v>
      </c>
      <c r="J6" s="80">
        <v>9.6</v>
      </c>
      <c r="K6" s="80">
        <v>0</v>
      </c>
      <c r="L6" s="64" t="s">
        <v>1948</v>
      </c>
      <c r="M6" s="294"/>
    </row>
    <row r="7" spans="1:13" ht="18.75" customHeight="1">
      <c r="A7" s="293" t="s">
        <v>1949</v>
      </c>
      <c r="B7" s="93" t="s">
        <v>1950</v>
      </c>
      <c r="C7" s="79">
        <v>60</v>
      </c>
      <c r="D7" s="80">
        <v>3.03</v>
      </c>
      <c r="E7" s="80">
        <v>4.76</v>
      </c>
      <c r="F7" s="80">
        <v>2.68</v>
      </c>
      <c r="G7" s="81">
        <v>66</v>
      </c>
      <c r="H7" s="80">
        <v>23</v>
      </c>
      <c r="I7" s="80">
        <v>0.6</v>
      </c>
      <c r="J7" s="80">
        <v>4.7</v>
      </c>
      <c r="K7" s="80">
        <v>0.01</v>
      </c>
      <c r="L7" s="64" t="s">
        <v>1951</v>
      </c>
      <c r="M7" s="93" t="s">
        <v>1952</v>
      </c>
    </row>
    <row r="8" spans="1:13" ht="18.75" customHeight="1">
      <c r="A8" s="293"/>
      <c r="B8" s="93" t="s">
        <v>1950</v>
      </c>
      <c r="C8" s="79">
        <v>80</v>
      </c>
      <c r="D8" s="80">
        <v>5.5</v>
      </c>
      <c r="E8" s="80">
        <v>7.2</v>
      </c>
      <c r="F8" s="80">
        <v>2.8</v>
      </c>
      <c r="G8" s="81">
        <v>98</v>
      </c>
      <c r="H8" s="80">
        <v>34.1</v>
      </c>
      <c r="I8" s="80">
        <v>1.1</v>
      </c>
      <c r="J8" s="80">
        <v>7.1</v>
      </c>
      <c r="K8" s="80">
        <v>0.01</v>
      </c>
      <c r="L8" s="64" t="s">
        <v>1951</v>
      </c>
      <c r="M8" s="93" t="s">
        <v>1952</v>
      </c>
    </row>
    <row r="9" spans="1:13" ht="18.75" customHeight="1">
      <c r="A9" s="295"/>
      <c r="B9" s="93" t="s">
        <v>1950</v>
      </c>
      <c r="C9" s="79">
        <v>60</v>
      </c>
      <c r="D9" s="80">
        <v>3.1</v>
      </c>
      <c r="E9" s="80">
        <v>8.1</v>
      </c>
      <c r="F9" s="80">
        <v>2.3</v>
      </c>
      <c r="G9" s="81">
        <v>94</v>
      </c>
      <c r="H9" s="80">
        <v>32</v>
      </c>
      <c r="I9" s="80">
        <v>0.6</v>
      </c>
      <c r="J9" s="80">
        <v>5.1</v>
      </c>
      <c r="K9" s="80">
        <v>0.02</v>
      </c>
      <c r="L9" s="64" t="s">
        <v>1951</v>
      </c>
      <c r="M9" s="93" t="s">
        <v>1953</v>
      </c>
    </row>
    <row r="10" spans="1:13" ht="18.75" customHeight="1">
      <c r="A10" s="295"/>
      <c r="B10" s="93" t="s">
        <v>1950</v>
      </c>
      <c r="C10" s="79">
        <v>80</v>
      </c>
      <c r="D10" s="80">
        <v>5.54</v>
      </c>
      <c r="E10" s="80">
        <v>10.53</v>
      </c>
      <c r="F10" s="80">
        <v>2.44</v>
      </c>
      <c r="G10" s="81">
        <v>127</v>
      </c>
      <c r="H10" s="80">
        <v>43.1</v>
      </c>
      <c r="I10" s="80">
        <v>1.1</v>
      </c>
      <c r="J10" s="80">
        <v>7.5</v>
      </c>
      <c r="K10" s="80">
        <v>0.02</v>
      </c>
      <c r="L10" s="64" t="s">
        <v>1951</v>
      </c>
      <c r="M10" s="93" t="s">
        <v>1953</v>
      </c>
    </row>
    <row r="11" spans="1:13" ht="15.75">
      <c r="A11" s="293" t="s">
        <v>1954</v>
      </c>
      <c r="B11" s="93" t="s">
        <v>167</v>
      </c>
      <c r="C11" s="79">
        <v>65</v>
      </c>
      <c r="D11" s="80">
        <v>5.73</v>
      </c>
      <c r="E11" s="80">
        <v>11.04</v>
      </c>
      <c r="F11" s="80">
        <v>1.1</v>
      </c>
      <c r="G11" s="81">
        <v>127</v>
      </c>
      <c r="H11" s="80">
        <v>46.4</v>
      </c>
      <c r="I11" s="80">
        <v>1.2</v>
      </c>
      <c r="J11" s="80">
        <v>7.8</v>
      </c>
      <c r="K11" s="80">
        <v>0.1</v>
      </c>
      <c r="L11" s="64" t="s">
        <v>168</v>
      </c>
      <c r="M11" s="272"/>
    </row>
    <row r="12" spans="1:13" ht="15.75">
      <c r="A12" s="293"/>
      <c r="B12" s="93" t="s">
        <v>167</v>
      </c>
      <c r="C12" s="79">
        <v>125</v>
      </c>
      <c r="D12" s="80">
        <v>12.5</v>
      </c>
      <c r="E12" s="80">
        <v>19.4</v>
      </c>
      <c r="F12" s="80">
        <v>2.4</v>
      </c>
      <c r="G12" s="81">
        <v>235</v>
      </c>
      <c r="H12" s="80">
        <v>93.5</v>
      </c>
      <c r="I12" s="80">
        <v>2.4</v>
      </c>
      <c r="J12" s="80">
        <v>15.6</v>
      </c>
      <c r="K12" s="80">
        <v>0.4</v>
      </c>
      <c r="L12" s="64" t="s">
        <v>168</v>
      </c>
      <c r="M12" s="272"/>
    </row>
    <row r="13" spans="1:13" ht="15.75">
      <c r="A13" s="293"/>
      <c r="B13" s="93" t="s">
        <v>167</v>
      </c>
      <c r="C13" s="79">
        <v>85</v>
      </c>
      <c r="D13" s="80">
        <v>7.52</v>
      </c>
      <c r="E13" s="80">
        <v>13.46</v>
      </c>
      <c r="F13" s="80">
        <v>1.51</v>
      </c>
      <c r="G13" s="81">
        <v>157</v>
      </c>
      <c r="H13" s="80">
        <v>62.8</v>
      </c>
      <c r="I13" s="80">
        <v>1.5</v>
      </c>
      <c r="J13" s="80">
        <v>10.4</v>
      </c>
      <c r="K13" s="80">
        <v>0.15</v>
      </c>
      <c r="L13" s="64" t="s">
        <v>168</v>
      </c>
      <c r="M13" s="272"/>
    </row>
    <row r="14" spans="1:13" ht="15.75">
      <c r="A14" s="293" t="s">
        <v>1954</v>
      </c>
      <c r="B14" s="93" t="s">
        <v>167</v>
      </c>
      <c r="C14" s="79">
        <v>105</v>
      </c>
      <c r="D14" s="80">
        <v>10.6</v>
      </c>
      <c r="E14" s="80">
        <v>16.9</v>
      </c>
      <c r="F14" s="80">
        <v>1.9</v>
      </c>
      <c r="G14" s="81">
        <v>203</v>
      </c>
      <c r="H14" s="80">
        <v>76.6</v>
      </c>
      <c r="I14" s="80">
        <v>2</v>
      </c>
      <c r="J14" s="80">
        <v>12.9</v>
      </c>
      <c r="K14" s="80">
        <v>0.3</v>
      </c>
      <c r="L14" s="64" t="s">
        <v>168</v>
      </c>
      <c r="M14" s="272"/>
    </row>
    <row r="15" spans="1:13" ht="15.75">
      <c r="A15" s="293"/>
      <c r="B15" s="349" t="s">
        <v>167</v>
      </c>
      <c r="C15" s="351">
        <v>100</v>
      </c>
      <c r="D15" s="352">
        <v>10.6</v>
      </c>
      <c r="E15" s="352">
        <v>15.4</v>
      </c>
      <c r="F15" s="352">
        <v>1.2</v>
      </c>
      <c r="G15" s="353">
        <v>170</v>
      </c>
      <c r="H15" s="352">
        <v>72.6</v>
      </c>
      <c r="I15" s="352">
        <v>2</v>
      </c>
      <c r="J15" s="352">
        <v>12.9</v>
      </c>
      <c r="K15" s="352">
        <v>0.3</v>
      </c>
      <c r="L15" s="354" t="s">
        <v>168</v>
      </c>
      <c r="M15" s="350" t="s">
        <v>2038</v>
      </c>
    </row>
    <row r="16" spans="1:13" ht="15.75">
      <c r="A16" s="293" t="s">
        <v>1955</v>
      </c>
      <c r="B16" s="93" t="s">
        <v>1956</v>
      </c>
      <c r="C16" s="79">
        <v>65</v>
      </c>
      <c r="D16" s="80">
        <v>6.95</v>
      </c>
      <c r="E16" s="80">
        <v>12.87</v>
      </c>
      <c r="F16" s="80">
        <v>1.07</v>
      </c>
      <c r="G16" s="81">
        <v>148</v>
      </c>
      <c r="H16" s="80">
        <v>114.6</v>
      </c>
      <c r="I16" s="80">
        <v>1.2</v>
      </c>
      <c r="J16" s="80">
        <v>10.1</v>
      </c>
      <c r="K16" s="80">
        <v>0.13</v>
      </c>
      <c r="L16" s="64" t="s">
        <v>1957</v>
      </c>
      <c r="M16" s="272"/>
    </row>
    <row r="17" spans="1:13" ht="15.75">
      <c r="A17" s="293"/>
      <c r="B17" s="93" t="s">
        <v>1956</v>
      </c>
      <c r="C17" s="79">
        <v>85</v>
      </c>
      <c r="D17" s="80">
        <v>9.1</v>
      </c>
      <c r="E17" s="80">
        <v>15.8</v>
      </c>
      <c r="F17" s="80">
        <v>1.4</v>
      </c>
      <c r="G17" s="81">
        <v>184</v>
      </c>
      <c r="H17" s="80">
        <v>146.2</v>
      </c>
      <c r="I17" s="80">
        <v>1.5</v>
      </c>
      <c r="J17" s="80">
        <v>13.2</v>
      </c>
      <c r="K17" s="80">
        <v>0.17</v>
      </c>
      <c r="L17" s="64" t="s">
        <v>1957</v>
      </c>
      <c r="M17" s="272"/>
    </row>
    <row r="18" spans="1:13" ht="15.75">
      <c r="A18" s="293"/>
      <c r="B18" s="93" t="s">
        <v>1956</v>
      </c>
      <c r="C18" s="79">
        <v>105</v>
      </c>
      <c r="D18" s="80">
        <v>12.8</v>
      </c>
      <c r="E18" s="80">
        <v>20.1</v>
      </c>
      <c r="F18" s="80">
        <v>1.9</v>
      </c>
      <c r="G18" s="81">
        <v>193</v>
      </c>
      <c r="H18" s="80">
        <v>190</v>
      </c>
      <c r="I18" s="80">
        <v>3.1</v>
      </c>
      <c r="J18" s="80">
        <v>16.8</v>
      </c>
      <c r="K18" s="80">
        <v>0.4</v>
      </c>
      <c r="L18" s="64" t="s">
        <v>1957</v>
      </c>
      <c r="M18" s="272"/>
    </row>
    <row r="19" spans="1:13" ht="15.75">
      <c r="A19" s="293"/>
      <c r="B19" s="349" t="s">
        <v>1956</v>
      </c>
      <c r="C19" s="351">
        <v>100</v>
      </c>
      <c r="D19" s="352">
        <v>12.8</v>
      </c>
      <c r="E19" s="352">
        <v>18.6</v>
      </c>
      <c r="F19" s="352">
        <v>1.2</v>
      </c>
      <c r="G19" s="353">
        <v>160</v>
      </c>
      <c r="H19" s="352">
        <v>186</v>
      </c>
      <c r="I19" s="352">
        <v>3.1</v>
      </c>
      <c r="J19" s="352">
        <v>16.8</v>
      </c>
      <c r="K19" s="352">
        <v>0.4</v>
      </c>
      <c r="L19" s="354" t="s">
        <v>1957</v>
      </c>
      <c r="M19" s="350" t="s">
        <v>2038</v>
      </c>
    </row>
    <row r="20" spans="1:13" ht="15.75">
      <c r="A20" s="293"/>
      <c r="B20" s="93" t="s">
        <v>1956</v>
      </c>
      <c r="C20" s="79">
        <v>125</v>
      </c>
      <c r="D20" s="80">
        <v>16.2</v>
      </c>
      <c r="E20" s="80">
        <v>24.1</v>
      </c>
      <c r="F20" s="80">
        <v>2.5</v>
      </c>
      <c r="G20" s="81">
        <v>235</v>
      </c>
      <c r="H20" s="80">
        <v>234.3</v>
      </c>
      <c r="I20" s="80">
        <v>3.9</v>
      </c>
      <c r="J20" s="80">
        <v>21.2</v>
      </c>
      <c r="K20" s="80">
        <v>0.6</v>
      </c>
      <c r="L20" s="64" t="s">
        <v>1957</v>
      </c>
      <c r="M20" s="272"/>
    </row>
    <row r="21" spans="1:13" ht="15.75">
      <c r="A21" s="293"/>
      <c r="B21" s="349" t="s">
        <v>1956</v>
      </c>
      <c r="C21" s="351">
        <v>120</v>
      </c>
      <c r="D21" s="352">
        <v>16.2</v>
      </c>
      <c r="E21" s="352">
        <v>22.6</v>
      </c>
      <c r="F21" s="352">
        <v>1.8</v>
      </c>
      <c r="G21" s="353">
        <v>202</v>
      </c>
      <c r="H21" s="352">
        <v>230.3</v>
      </c>
      <c r="I21" s="352">
        <v>3.9</v>
      </c>
      <c r="J21" s="352">
        <v>21.2</v>
      </c>
      <c r="K21" s="352">
        <v>0.6</v>
      </c>
      <c r="L21" s="354" t="s">
        <v>1957</v>
      </c>
      <c r="M21" s="350" t="s">
        <v>2038</v>
      </c>
    </row>
    <row r="22" spans="1:13" ht="15.75">
      <c r="A22" s="293"/>
      <c r="B22" s="349" t="s">
        <v>1956</v>
      </c>
      <c r="C22" s="351">
        <v>110</v>
      </c>
      <c r="D22" s="352">
        <v>14.9</v>
      </c>
      <c r="E22" s="352">
        <v>20.7</v>
      </c>
      <c r="F22" s="352">
        <v>1.7</v>
      </c>
      <c r="G22" s="353">
        <v>185</v>
      </c>
      <c r="H22" s="352">
        <v>211.1</v>
      </c>
      <c r="I22" s="352">
        <v>3.6</v>
      </c>
      <c r="J22" s="352">
        <v>19.4</v>
      </c>
      <c r="K22" s="352">
        <v>0.6</v>
      </c>
      <c r="L22" s="354" t="s">
        <v>1957</v>
      </c>
      <c r="M22" s="350" t="s">
        <v>2038</v>
      </c>
    </row>
    <row r="23" spans="1:13" ht="15.75">
      <c r="A23" s="293"/>
      <c r="B23" s="18" t="s">
        <v>509</v>
      </c>
      <c r="C23" s="19">
        <v>5</v>
      </c>
      <c r="D23" s="8">
        <v>0.04</v>
      </c>
      <c r="E23" s="8">
        <v>1.48</v>
      </c>
      <c r="F23" s="44">
        <v>0.65</v>
      </c>
      <c r="G23" s="45">
        <v>33</v>
      </c>
      <c r="H23" s="44">
        <v>4</v>
      </c>
      <c r="I23" s="44">
        <v>0</v>
      </c>
      <c r="J23" s="44">
        <v>0</v>
      </c>
      <c r="K23" s="44">
        <v>0</v>
      </c>
      <c r="L23" s="17" t="s">
        <v>698</v>
      </c>
      <c r="M23" s="272"/>
    </row>
    <row r="24" spans="1:13" ht="15.75">
      <c r="A24" s="293" t="s">
        <v>1958</v>
      </c>
      <c r="B24" s="93" t="s">
        <v>1959</v>
      </c>
      <c r="C24" s="79">
        <f>SUM(C25/8.5*10)</f>
        <v>100</v>
      </c>
      <c r="D24" s="80">
        <f>SUM(D25/8.5*10)</f>
        <v>7.317647058823528</v>
      </c>
      <c r="E24" s="80">
        <f>SUM(E25/8.5*10)</f>
        <v>13.611764705882354</v>
      </c>
      <c r="F24" s="80">
        <f>SUM(F25/8.5*10)</f>
        <v>3.4941176470588236</v>
      </c>
      <c r="G24" s="81">
        <f>SUM(G25/8.5*10)</f>
        <v>165.8823529411765</v>
      </c>
      <c r="H24" s="80">
        <v>62.9</v>
      </c>
      <c r="I24" s="80">
        <v>1.5</v>
      </c>
      <c r="J24" s="80">
        <v>20.2</v>
      </c>
      <c r="K24" s="80">
        <f>SUM(K25/8.5*10)</f>
        <v>1.211764705882353</v>
      </c>
      <c r="L24" s="64" t="s">
        <v>1960</v>
      </c>
      <c r="M24" s="272"/>
    </row>
    <row r="25" spans="1:13" ht="15.75">
      <c r="A25" s="293" t="s">
        <v>1958</v>
      </c>
      <c r="B25" s="93" t="s">
        <v>1959</v>
      </c>
      <c r="C25" s="79">
        <v>85</v>
      </c>
      <c r="D25" s="80">
        <v>6.22</v>
      </c>
      <c r="E25" s="80">
        <v>11.57</v>
      </c>
      <c r="F25" s="80">
        <v>2.97</v>
      </c>
      <c r="G25" s="81">
        <v>141</v>
      </c>
      <c r="H25" s="80">
        <v>53.5</v>
      </c>
      <c r="I25" s="80">
        <v>1.3</v>
      </c>
      <c r="J25" s="80">
        <v>17.2</v>
      </c>
      <c r="K25" s="80">
        <v>1.03</v>
      </c>
      <c r="L25" s="64" t="s">
        <v>1960</v>
      </c>
      <c r="M25" s="272"/>
    </row>
    <row r="26" spans="1:13" ht="15.75">
      <c r="A26" s="293" t="s">
        <v>1961</v>
      </c>
      <c r="B26" s="93" t="s">
        <v>1959</v>
      </c>
      <c r="C26" s="79">
        <v>65</v>
      </c>
      <c r="D26" s="80">
        <v>4.6</v>
      </c>
      <c r="E26" s="80">
        <v>9.4</v>
      </c>
      <c r="F26" s="80">
        <v>2.3</v>
      </c>
      <c r="G26" s="81">
        <v>112</v>
      </c>
      <c r="H26" s="80">
        <v>40.3</v>
      </c>
      <c r="I26" s="80">
        <v>1</v>
      </c>
      <c r="J26" s="80">
        <v>12.9</v>
      </c>
      <c r="K26" s="80">
        <v>0.78</v>
      </c>
      <c r="L26" s="64" t="s">
        <v>1960</v>
      </c>
      <c r="M26" s="272"/>
    </row>
    <row r="27" spans="1:13" ht="15.75">
      <c r="A27" s="293"/>
      <c r="B27" s="93" t="s">
        <v>1962</v>
      </c>
      <c r="C27" s="79">
        <v>65</v>
      </c>
      <c r="D27" s="80">
        <v>4.5</v>
      </c>
      <c r="E27" s="80">
        <v>9.22</v>
      </c>
      <c r="F27" s="80">
        <v>4.71</v>
      </c>
      <c r="G27" s="81">
        <v>120</v>
      </c>
      <c r="H27" s="80">
        <v>31.2</v>
      </c>
      <c r="I27" s="80">
        <v>1</v>
      </c>
      <c r="J27" s="80">
        <v>9</v>
      </c>
      <c r="K27" s="80">
        <v>2.5</v>
      </c>
      <c r="L27" s="64" t="s">
        <v>1963</v>
      </c>
      <c r="M27" s="272"/>
    </row>
    <row r="28" spans="1:13" ht="15.75">
      <c r="A28" s="293" t="s">
        <v>1964</v>
      </c>
      <c r="B28" s="93" t="s">
        <v>1962</v>
      </c>
      <c r="C28" s="79">
        <v>85</v>
      </c>
      <c r="D28" s="80">
        <v>6.01</v>
      </c>
      <c r="E28" s="80">
        <v>11.15</v>
      </c>
      <c r="F28" s="80">
        <v>6.29</v>
      </c>
      <c r="G28" s="81">
        <v>150</v>
      </c>
      <c r="H28" s="80">
        <v>42</v>
      </c>
      <c r="I28" s="80">
        <v>1.3</v>
      </c>
      <c r="J28" s="80">
        <v>12.1</v>
      </c>
      <c r="K28" s="80">
        <v>3.3</v>
      </c>
      <c r="L28" s="64" t="s">
        <v>1963</v>
      </c>
      <c r="M28" s="272"/>
    </row>
    <row r="29" spans="1:13" ht="15.75">
      <c r="A29" s="293"/>
      <c r="B29" s="93" t="s">
        <v>1962</v>
      </c>
      <c r="C29" s="79">
        <v>105</v>
      </c>
      <c r="D29" s="80">
        <v>7.7</v>
      </c>
      <c r="E29" s="80">
        <v>13.7</v>
      </c>
      <c r="F29" s="80">
        <v>7.8</v>
      </c>
      <c r="G29" s="81">
        <v>186</v>
      </c>
      <c r="H29" s="80">
        <v>54.3</v>
      </c>
      <c r="I29" s="80">
        <v>1.6</v>
      </c>
      <c r="J29" s="80">
        <v>1.8</v>
      </c>
      <c r="K29" s="80">
        <v>8.2</v>
      </c>
      <c r="L29" s="64" t="s">
        <v>1963</v>
      </c>
      <c r="M29" s="272"/>
    </row>
    <row r="30" spans="1:13" ht="15.75">
      <c r="A30" s="293" t="s">
        <v>1965</v>
      </c>
      <c r="B30" s="93" t="s">
        <v>1962</v>
      </c>
      <c r="C30" s="79">
        <v>125</v>
      </c>
      <c r="D30" s="80">
        <v>10.1</v>
      </c>
      <c r="E30" s="80">
        <v>16.6</v>
      </c>
      <c r="F30" s="80">
        <v>10.6</v>
      </c>
      <c r="G30" s="81">
        <v>233</v>
      </c>
      <c r="H30" s="80">
        <v>98</v>
      </c>
      <c r="I30" s="80">
        <v>2</v>
      </c>
      <c r="J30" s="80">
        <v>25</v>
      </c>
      <c r="K30" s="80">
        <v>10.2</v>
      </c>
      <c r="L30" s="64" t="s">
        <v>1963</v>
      </c>
      <c r="M30" s="272"/>
    </row>
    <row r="31" spans="1:13" ht="15.75">
      <c r="A31" s="293"/>
      <c r="B31" s="93" t="s">
        <v>1962</v>
      </c>
      <c r="C31" s="79">
        <v>130</v>
      </c>
      <c r="D31" s="80">
        <v>10.9</v>
      </c>
      <c r="E31" s="80">
        <v>17.9</v>
      </c>
      <c r="F31" s="80">
        <v>11.4</v>
      </c>
      <c r="G31" s="81">
        <v>252</v>
      </c>
      <c r="H31" s="80">
        <v>106</v>
      </c>
      <c r="I31" s="80">
        <v>2.2</v>
      </c>
      <c r="J31" s="80">
        <v>27</v>
      </c>
      <c r="K31" s="80">
        <v>11.1</v>
      </c>
      <c r="L31" s="64" t="s">
        <v>1963</v>
      </c>
      <c r="M31" s="272"/>
    </row>
    <row r="32" spans="1:13" ht="15.75">
      <c r="A32" s="293"/>
      <c r="B32" s="93" t="s">
        <v>1962</v>
      </c>
      <c r="C32" s="79">
        <v>150</v>
      </c>
      <c r="D32" s="80">
        <v>12.6</v>
      </c>
      <c r="E32" s="80">
        <v>20.7</v>
      </c>
      <c r="F32" s="80">
        <v>13.1</v>
      </c>
      <c r="G32" s="81">
        <v>290</v>
      </c>
      <c r="H32" s="80">
        <v>122.3</v>
      </c>
      <c r="I32" s="80">
        <v>2.5</v>
      </c>
      <c r="J32" s="80">
        <v>31.2</v>
      </c>
      <c r="K32" s="80">
        <v>12.8</v>
      </c>
      <c r="L32" s="64" t="s">
        <v>1963</v>
      </c>
      <c r="M32" s="272"/>
    </row>
    <row r="33" spans="1:13" ht="15.75">
      <c r="A33" s="293"/>
      <c r="B33" s="93" t="s">
        <v>1966</v>
      </c>
      <c r="C33" s="79">
        <v>65</v>
      </c>
      <c r="D33" s="80">
        <v>4.57</v>
      </c>
      <c r="E33" s="80">
        <v>9.5</v>
      </c>
      <c r="F33" s="80">
        <v>3.79</v>
      </c>
      <c r="G33" s="81">
        <v>119</v>
      </c>
      <c r="H33" s="80">
        <v>48.1</v>
      </c>
      <c r="I33" s="80">
        <v>0.9</v>
      </c>
      <c r="J33" s="80">
        <v>9.6</v>
      </c>
      <c r="K33" s="80">
        <v>0.5</v>
      </c>
      <c r="L33" s="64" t="s">
        <v>1967</v>
      </c>
      <c r="M33" s="272"/>
    </row>
    <row r="34" spans="1:13" ht="15.75">
      <c r="A34" s="293" t="s">
        <v>1968</v>
      </c>
      <c r="B34" s="93" t="s">
        <v>1966</v>
      </c>
      <c r="C34" s="79">
        <v>85</v>
      </c>
      <c r="D34" s="80">
        <v>6.52</v>
      </c>
      <c r="E34" s="80">
        <v>8.07</v>
      </c>
      <c r="F34" s="80">
        <v>7.4</v>
      </c>
      <c r="G34" s="81">
        <v>132</v>
      </c>
      <c r="H34" s="80">
        <v>63.1</v>
      </c>
      <c r="I34" s="80">
        <v>1.3</v>
      </c>
      <c r="J34" s="80">
        <v>15.1</v>
      </c>
      <c r="K34" s="80">
        <v>0.7</v>
      </c>
      <c r="L34" s="64" t="s">
        <v>1967</v>
      </c>
      <c r="M34" s="272"/>
    </row>
    <row r="35" spans="1:13" ht="15.75">
      <c r="A35" s="293"/>
      <c r="B35" s="93" t="s">
        <v>1966</v>
      </c>
      <c r="C35" s="79">
        <v>105</v>
      </c>
      <c r="D35" s="80">
        <v>8.4</v>
      </c>
      <c r="E35" s="80">
        <v>14.3</v>
      </c>
      <c r="F35" s="80">
        <v>6.5</v>
      </c>
      <c r="G35" s="81">
        <v>190</v>
      </c>
      <c r="H35" s="80">
        <v>79.1</v>
      </c>
      <c r="I35" s="80">
        <v>1.5</v>
      </c>
      <c r="J35" s="80">
        <v>14.6</v>
      </c>
      <c r="K35" s="80">
        <v>1.7</v>
      </c>
      <c r="L35" s="64" t="s">
        <v>1967</v>
      </c>
      <c r="M35" s="272"/>
    </row>
    <row r="36" spans="1:13" ht="15.75">
      <c r="A36" s="293"/>
      <c r="B36" s="93" t="s">
        <v>1966</v>
      </c>
      <c r="C36" s="79">
        <v>125</v>
      </c>
      <c r="D36" s="80">
        <v>9.6</v>
      </c>
      <c r="E36" s="80">
        <v>14.8</v>
      </c>
      <c r="F36" s="80">
        <v>5.8</v>
      </c>
      <c r="G36" s="81">
        <v>195</v>
      </c>
      <c r="H36" s="80">
        <v>85.7</v>
      </c>
      <c r="I36" s="80">
        <v>1.7</v>
      </c>
      <c r="J36" s="80">
        <v>15.4</v>
      </c>
      <c r="K36" s="80">
        <v>1.5</v>
      </c>
      <c r="L36" s="64" t="s">
        <v>1967</v>
      </c>
      <c r="M36" s="272"/>
    </row>
    <row r="37" spans="1:13" ht="15.75">
      <c r="A37" s="293"/>
      <c r="B37" s="93" t="s">
        <v>1966</v>
      </c>
      <c r="C37" s="79">
        <v>130</v>
      </c>
      <c r="D37" s="80">
        <v>10.9</v>
      </c>
      <c r="E37" s="80">
        <v>18.6</v>
      </c>
      <c r="F37" s="80">
        <v>8.5</v>
      </c>
      <c r="G37" s="81">
        <v>247</v>
      </c>
      <c r="H37" s="80">
        <v>111.4</v>
      </c>
      <c r="I37" s="80">
        <v>2.2</v>
      </c>
      <c r="J37" s="80">
        <v>18.9</v>
      </c>
      <c r="K37" s="80">
        <v>2.2</v>
      </c>
      <c r="L37" s="64" t="s">
        <v>1967</v>
      </c>
      <c r="M37" s="272"/>
    </row>
    <row r="38" spans="1:13" ht="15.75">
      <c r="A38" s="293"/>
      <c r="B38" s="93" t="s">
        <v>1966</v>
      </c>
      <c r="C38" s="79">
        <v>150</v>
      </c>
      <c r="D38" s="80">
        <v>12.6</v>
      </c>
      <c r="E38" s="80">
        <v>21.5</v>
      </c>
      <c r="F38" s="80">
        <v>9.8</v>
      </c>
      <c r="G38" s="81">
        <v>285</v>
      </c>
      <c r="H38" s="80">
        <v>118.6</v>
      </c>
      <c r="I38" s="80">
        <v>2.2</v>
      </c>
      <c r="J38" s="80">
        <v>21.9</v>
      </c>
      <c r="K38" s="80">
        <v>2.6</v>
      </c>
      <c r="L38" s="64" t="s">
        <v>1967</v>
      </c>
      <c r="M38" s="272"/>
    </row>
    <row r="39" spans="1:13" ht="15.75">
      <c r="A39" s="293"/>
      <c r="B39" s="93" t="s">
        <v>1969</v>
      </c>
      <c r="C39" s="79">
        <v>130</v>
      </c>
      <c r="D39" s="255">
        <v>8.8</v>
      </c>
      <c r="E39" s="255">
        <v>20.2</v>
      </c>
      <c r="F39" s="255">
        <v>3.5</v>
      </c>
      <c r="G39" s="251">
        <v>225</v>
      </c>
      <c r="H39" s="255">
        <v>100</v>
      </c>
      <c r="I39" s="255">
        <v>20</v>
      </c>
      <c r="J39" s="255">
        <v>2</v>
      </c>
      <c r="K39" s="296">
        <v>4.2</v>
      </c>
      <c r="L39" s="64" t="s">
        <v>1970</v>
      </c>
      <c r="M39" s="272"/>
    </row>
    <row r="40" spans="1:13" ht="15.75">
      <c r="A40" s="293"/>
      <c r="B40" s="93" t="s">
        <v>1969</v>
      </c>
      <c r="C40" s="79">
        <v>150</v>
      </c>
      <c r="D40" s="255">
        <v>10.5</v>
      </c>
      <c r="E40" s="255">
        <v>21</v>
      </c>
      <c r="F40" s="255">
        <v>5.3</v>
      </c>
      <c r="G40" s="251">
        <v>253</v>
      </c>
      <c r="H40" s="255">
        <v>131</v>
      </c>
      <c r="I40" s="255">
        <v>30</v>
      </c>
      <c r="J40" s="255">
        <v>2.5</v>
      </c>
      <c r="K40" s="296">
        <v>6.6</v>
      </c>
      <c r="L40" s="64" t="s">
        <v>1970</v>
      </c>
      <c r="M40" s="272"/>
    </row>
    <row r="41" spans="1:13" ht="15.75">
      <c r="A41" s="293" t="s">
        <v>1971</v>
      </c>
      <c r="B41" s="93" t="s">
        <v>1969</v>
      </c>
      <c r="C41" s="79">
        <v>65</v>
      </c>
      <c r="D41" s="80">
        <v>4.07</v>
      </c>
      <c r="E41" s="80">
        <v>9.27</v>
      </c>
      <c r="F41" s="80">
        <v>1.61</v>
      </c>
      <c r="G41" s="81">
        <v>104</v>
      </c>
      <c r="H41" s="80">
        <v>46.2</v>
      </c>
      <c r="I41" s="80">
        <v>0.9</v>
      </c>
      <c r="J41" s="80">
        <v>9.3</v>
      </c>
      <c r="K41" s="80">
        <v>1.95</v>
      </c>
      <c r="L41" s="64" t="s">
        <v>1970</v>
      </c>
      <c r="M41" s="272"/>
    </row>
    <row r="42" spans="1:13" ht="15.75">
      <c r="A42" s="293"/>
      <c r="B42" s="93" t="s">
        <v>1969</v>
      </c>
      <c r="C42" s="79">
        <v>85</v>
      </c>
      <c r="D42" s="80">
        <v>5.6</v>
      </c>
      <c r="E42" s="80">
        <v>11.23</v>
      </c>
      <c r="F42" s="80">
        <v>2.83</v>
      </c>
      <c r="G42" s="81">
        <v>135</v>
      </c>
      <c r="H42" s="80">
        <v>63.2</v>
      </c>
      <c r="I42" s="80">
        <v>1.3</v>
      </c>
      <c r="J42" s="80">
        <v>15.9</v>
      </c>
      <c r="K42" s="80">
        <v>3.51</v>
      </c>
      <c r="L42" s="64" t="s">
        <v>1970</v>
      </c>
      <c r="M42" s="272"/>
    </row>
    <row r="43" spans="1:13" ht="15.75">
      <c r="A43" s="293" t="s">
        <v>1972</v>
      </c>
      <c r="B43" s="93" t="s">
        <v>1973</v>
      </c>
      <c r="C43" s="79">
        <v>65</v>
      </c>
      <c r="D43" s="80">
        <v>5.91</v>
      </c>
      <c r="E43" s="80">
        <v>9.96</v>
      </c>
      <c r="F43" s="80">
        <v>14.9</v>
      </c>
      <c r="G43" s="81">
        <v>173</v>
      </c>
      <c r="H43" s="80">
        <v>53.8</v>
      </c>
      <c r="I43" s="80">
        <v>1.1</v>
      </c>
      <c r="J43" s="80">
        <v>16.4</v>
      </c>
      <c r="K43" s="80">
        <v>0.17</v>
      </c>
      <c r="L43" s="64" t="s">
        <v>1974</v>
      </c>
      <c r="M43" s="272"/>
    </row>
    <row r="44" spans="1:13" ht="15.75">
      <c r="A44" s="293"/>
      <c r="B44" s="93" t="s">
        <v>1973</v>
      </c>
      <c r="C44" s="79">
        <v>85</v>
      </c>
      <c r="D44" s="80">
        <v>7.5</v>
      </c>
      <c r="E44" s="80">
        <v>11.96</v>
      </c>
      <c r="F44" s="80">
        <v>17.39</v>
      </c>
      <c r="G44" s="81">
        <v>207</v>
      </c>
      <c r="H44" s="80">
        <v>68.5</v>
      </c>
      <c r="I44" s="80">
        <v>1.5</v>
      </c>
      <c r="J44" s="80">
        <v>19.9</v>
      </c>
      <c r="K44" s="80">
        <v>0.21</v>
      </c>
      <c r="L44" s="64" t="s">
        <v>1974</v>
      </c>
      <c r="M44" s="272"/>
    </row>
    <row r="45" spans="1:13" ht="15.75">
      <c r="A45" s="293" t="s">
        <v>1975</v>
      </c>
      <c r="B45" s="93" t="s">
        <v>1973</v>
      </c>
      <c r="C45" s="79">
        <f>SUM(C43/6.5*10)</f>
        <v>100</v>
      </c>
      <c r="D45" s="80">
        <v>8.8</v>
      </c>
      <c r="E45" s="80">
        <v>14.1</v>
      </c>
      <c r="F45" s="80">
        <v>20.5</v>
      </c>
      <c r="G45" s="81">
        <v>243.5</v>
      </c>
      <c r="H45" s="80">
        <v>80.6</v>
      </c>
      <c r="I45" s="80">
        <v>1.8</v>
      </c>
      <c r="J45" s="80">
        <v>23.4</v>
      </c>
      <c r="K45" s="80">
        <v>0.25</v>
      </c>
      <c r="L45" s="64" t="s">
        <v>1974</v>
      </c>
      <c r="M45" s="272"/>
    </row>
    <row r="46" spans="1:13" ht="15.75">
      <c r="A46" s="293"/>
      <c r="B46" s="93" t="s">
        <v>1976</v>
      </c>
      <c r="C46" s="79">
        <v>60</v>
      </c>
      <c r="D46" s="80">
        <v>4.29</v>
      </c>
      <c r="E46" s="80">
        <v>7.43</v>
      </c>
      <c r="F46" s="80">
        <v>3.93</v>
      </c>
      <c r="G46" s="81">
        <v>100</v>
      </c>
      <c r="H46" s="80">
        <v>37.9</v>
      </c>
      <c r="I46" s="80">
        <v>1.3</v>
      </c>
      <c r="J46" s="80">
        <v>8.3</v>
      </c>
      <c r="K46" s="80">
        <v>1</v>
      </c>
      <c r="L46" s="64" t="s">
        <v>1977</v>
      </c>
      <c r="M46" s="272"/>
    </row>
    <row r="47" spans="1:13" ht="15.75">
      <c r="A47" s="293" t="s">
        <v>1978</v>
      </c>
      <c r="B47" s="93" t="s">
        <v>1976</v>
      </c>
      <c r="C47" s="79">
        <v>80</v>
      </c>
      <c r="D47" s="80">
        <v>5.78</v>
      </c>
      <c r="E47" s="80">
        <v>10.25</v>
      </c>
      <c r="F47" s="80">
        <v>4.8</v>
      </c>
      <c r="G47" s="81">
        <v>135</v>
      </c>
      <c r="H47" s="80">
        <v>49.7</v>
      </c>
      <c r="I47" s="80">
        <v>1.7</v>
      </c>
      <c r="J47" s="80">
        <v>10.7</v>
      </c>
      <c r="K47" s="80">
        <v>1.4</v>
      </c>
      <c r="L47" s="64" t="s">
        <v>1977</v>
      </c>
      <c r="M47" s="272"/>
    </row>
    <row r="48" spans="1:13" ht="15.75">
      <c r="A48" s="293"/>
      <c r="B48" s="93" t="s">
        <v>1979</v>
      </c>
      <c r="C48" s="79">
        <v>65</v>
      </c>
      <c r="D48" s="80">
        <v>5.76</v>
      </c>
      <c r="E48" s="80">
        <v>11.1</v>
      </c>
      <c r="F48" s="80">
        <v>1.1</v>
      </c>
      <c r="G48" s="81">
        <v>127</v>
      </c>
      <c r="H48" s="80">
        <v>47.6</v>
      </c>
      <c r="I48" s="80">
        <v>1.2</v>
      </c>
      <c r="J48" s="80">
        <v>7.9</v>
      </c>
      <c r="K48" s="80">
        <v>0.1</v>
      </c>
      <c r="L48" s="64" t="s">
        <v>1980</v>
      </c>
      <c r="M48" s="272"/>
    </row>
    <row r="49" spans="1:13" ht="15.75">
      <c r="A49" s="293" t="s">
        <v>1981</v>
      </c>
      <c r="B49" s="93" t="s">
        <v>1979</v>
      </c>
      <c r="C49" s="79">
        <v>85</v>
      </c>
      <c r="D49" s="80">
        <v>7.52</v>
      </c>
      <c r="E49" s="80">
        <v>13.5</v>
      </c>
      <c r="F49" s="80">
        <v>1.5</v>
      </c>
      <c r="G49" s="81">
        <v>157</v>
      </c>
      <c r="H49" s="80">
        <v>62.8</v>
      </c>
      <c r="I49" s="80">
        <v>1.5</v>
      </c>
      <c r="J49" s="80">
        <v>10.4</v>
      </c>
      <c r="K49" s="80">
        <v>0.2</v>
      </c>
      <c r="L49" s="64" t="s">
        <v>1980</v>
      </c>
      <c r="M49" s="272"/>
    </row>
    <row r="50" spans="1:13" ht="15.75">
      <c r="A50" s="293"/>
      <c r="B50" s="349" t="s">
        <v>1979</v>
      </c>
      <c r="C50" s="351">
        <v>110</v>
      </c>
      <c r="D50" s="352">
        <v>6.5</v>
      </c>
      <c r="E50" s="352">
        <v>20.8</v>
      </c>
      <c r="F50" s="352">
        <v>3.5</v>
      </c>
      <c r="G50" s="353">
        <v>167</v>
      </c>
      <c r="H50" s="352">
        <v>46.6</v>
      </c>
      <c r="I50" s="352">
        <v>1.3</v>
      </c>
      <c r="J50" s="352">
        <v>5.2</v>
      </c>
      <c r="K50" s="352">
        <v>0.1</v>
      </c>
      <c r="L50" s="354" t="s">
        <v>1980</v>
      </c>
      <c r="M50" s="350" t="s">
        <v>2038</v>
      </c>
    </row>
    <row r="51" spans="1:13" ht="15.75">
      <c r="A51" s="293"/>
      <c r="B51" s="349" t="s">
        <v>1979</v>
      </c>
      <c r="C51" s="351">
        <v>100</v>
      </c>
      <c r="D51" s="352">
        <v>5.9</v>
      </c>
      <c r="E51" s="352">
        <v>18.9</v>
      </c>
      <c r="F51" s="352">
        <v>3.2</v>
      </c>
      <c r="G51" s="353">
        <v>152</v>
      </c>
      <c r="H51" s="352">
        <v>42.4</v>
      </c>
      <c r="I51" s="352">
        <v>1.2</v>
      </c>
      <c r="J51" s="352">
        <v>4.7</v>
      </c>
      <c r="K51" s="352">
        <v>0.1</v>
      </c>
      <c r="L51" s="354" t="s">
        <v>1980</v>
      </c>
      <c r="M51" s="350" t="s">
        <v>2038</v>
      </c>
    </row>
    <row r="52" spans="1:13" ht="15.75">
      <c r="A52" s="293"/>
      <c r="B52" s="349" t="s">
        <v>1979</v>
      </c>
      <c r="C52" s="351">
        <v>90</v>
      </c>
      <c r="D52" s="352">
        <v>5.3</v>
      </c>
      <c r="E52" s="352">
        <v>17</v>
      </c>
      <c r="F52" s="352">
        <v>2.9</v>
      </c>
      <c r="G52" s="353">
        <v>137</v>
      </c>
      <c r="H52" s="352">
        <v>38.2</v>
      </c>
      <c r="I52" s="352">
        <v>1.1</v>
      </c>
      <c r="J52" s="352">
        <v>4.2</v>
      </c>
      <c r="K52" s="352">
        <v>0.1</v>
      </c>
      <c r="L52" s="354" t="s">
        <v>1980</v>
      </c>
      <c r="M52" s="350" t="s">
        <v>2038</v>
      </c>
    </row>
    <row r="53" spans="1:13" ht="15.75">
      <c r="A53" s="293"/>
      <c r="B53" s="349" t="s">
        <v>1979</v>
      </c>
      <c r="C53" s="351">
        <v>120</v>
      </c>
      <c r="D53" s="352">
        <v>7.1</v>
      </c>
      <c r="E53" s="352">
        <v>22.7</v>
      </c>
      <c r="F53" s="352">
        <v>3.8</v>
      </c>
      <c r="G53" s="353">
        <v>182</v>
      </c>
      <c r="H53" s="352">
        <v>50.9</v>
      </c>
      <c r="I53" s="352">
        <v>1.4</v>
      </c>
      <c r="J53" s="352">
        <v>5.6</v>
      </c>
      <c r="K53" s="352">
        <v>0.1</v>
      </c>
      <c r="L53" s="354" t="s">
        <v>1980</v>
      </c>
      <c r="M53" s="350" t="s">
        <v>2038</v>
      </c>
    </row>
    <row r="54" spans="1:13" ht="15.75">
      <c r="A54" s="293"/>
      <c r="B54" s="93" t="s">
        <v>1979</v>
      </c>
      <c r="C54" s="79">
        <v>105</v>
      </c>
      <c r="D54" s="80">
        <v>5.9</v>
      </c>
      <c r="E54" s="80">
        <v>20.4</v>
      </c>
      <c r="F54" s="80">
        <v>3.9</v>
      </c>
      <c r="G54" s="81">
        <v>185</v>
      </c>
      <c r="H54" s="80">
        <v>46.4</v>
      </c>
      <c r="I54" s="80">
        <v>1.2</v>
      </c>
      <c r="J54" s="80">
        <v>4.7</v>
      </c>
      <c r="K54" s="80">
        <v>0.1</v>
      </c>
      <c r="L54" s="64" t="s">
        <v>1980</v>
      </c>
      <c r="M54" s="272"/>
    </row>
    <row r="55" spans="1:13" ht="15.75">
      <c r="A55" s="293" t="s">
        <v>1982</v>
      </c>
      <c r="B55" s="93" t="s">
        <v>1979</v>
      </c>
      <c r="C55" s="79">
        <v>125</v>
      </c>
      <c r="D55" s="80">
        <v>7.5</v>
      </c>
      <c r="E55" s="80">
        <v>22.1</v>
      </c>
      <c r="F55" s="80">
        <v>5.2</v>
      </c>
      <c r="G55" s="81">
        <v>201</v>
      </c>
      <c r="H55" s="80">
        <v>62.8</v>
      </c>
      <c r="I55" s="80">
        <v>1.5</v>
      </c>
      <c r="J55" s="80">
        <v>7.1</v>
      </c>
      <c r="K55" s="80">
        <v>0.2</v>
      </c>
      <c r="L55" s="64" t="s">
        <v>1980</v>
      </c>
      <c r="M55" s="272"/>
    </row>
    <row r="56" spans="1:13" ht="15.75">
      <c r="A56" s="293"/>
      <c r="B56" s="93" t="s">
        <v>1983</v>
      </c>
      <c r="C56" s="79">
        <v>65</v>
      </c>
      <c r="D56" s="80">
        <v>8.04</v>
      </c>
      <c r="E56" s="80">
        <v>9.87</v>
      </c>
      <c r="F56" s="80">
        <v>1.26</v>
      </c>
      <c r="G56" s="81">
        <v>126</v>
      </c>
      <c r="H56" s="80">
        <v>46.6</v>
      </c>
      <c r="I56" s="80">
        <v>1.3</v>
      </c>
      <c r="J56" s="80">
        <v>12.2</v>
      </c>
      <c r="K56" s="80">
        <v>0.27</v>
      </c>
      <c r="L56" s="64" t="s">
        <v>1984</v>
      </c>
      <c r="M56" s="272"/>
    </row>
    <row r="57" spans="1:13" ht="15.75">
      <c r="A57" s="297"/>
      <c r="B57" s="93" t="s">
        <v>1983</v>
      </c>
      <c r="C57" s="79">
        <v>85</v>
      </c>
      <c r="D57" s="80">
        <v>10.68</v>
      </c>
      <c r="E57" s="80">
        <v>12.15</v>
      </c>
      <c r="F57" s="80">
        <v>1.66</v>
      </c>
      <c r="G57" s="81">
        <v>159</v>
      </c>
      <c r="H57" s="80">
        <v>62.4</v>
      </c>
      <c r="I57" s="80">
        <v>1.7</v>
      </c>
      <c r="J57" s="80">
        <v>16.2</v>
      </c>
      <c r="K57" s="80">
        <v>0.36</v>
      </c>
      <c r="L57" s="64" t="s">
        <v>1984</v>
      </c>
      <c r="M57" s="272"/>
    </row>
    <row r="58" spans="1:13" ht="15.75">
      <c r="A58" s="297"/>
      <c r="B58" s="93" t="s">
        <v>1983</v>
      </c>
      <c r="C58" s="79">
        <v>125</v>
      </c>
      <c r="D58" s="80">
        <v>17.2</v>
      </c>
      <c r="E58" s="80">
        <v>21.2</v>
      </c>
      <c r="F58" s="80">
        <v>2.7</v>
      </c>
      <c r="G58" s="81">
        <v>270</v>
      </c>
      <c r="H58" s="80">
        <v>91.3</v>
      </c>
      <c r="I58" s="80">
        <v>2.8</v>
      </c>
      <c r="J58" s="80">
        <v>22.8</v>
      </c>
      <c r="K58" s="80">
        <v>0.5</v>
      </c>
      <c r="L58" s="64" t="s">
        <v>1984</v>
      </c>
      <c r="M58" s="272"/>
    </row>
    <row r="59" spans="2:13" ht="15.75">
      <c r="B59" s="93" t="s">
        <v>1983</v>
      </c>
      <c r="C59" s="79">
        <v>165</v>
      </c>
      <c r="D59" s="80">
        <v>22.9</v>
      </c>
      <c r="E59" s="80">
        <v>27.1</v>
      </c>
      <c r="F59" s="80">
        <v>3.6</v>
      </c>
      <c r="G59" s="81">
        <v>349</v>
      </c>
      <c r="H59" s="80">
        <v>122.6</v>
      </c>
      <c r="I59" s="80">
        <v>3.7</v>
      </c>
      <c r="J59" s="80">
        <v>30.3</v>
      </c>
      <c r="K59" s="80">
        <v>0.7</v>
      </c>
      <c r="L59" s="64" t="s">
        <v>1984</v>
      </c>
      <c r="M59" s="272"/>
    </row>
    <row r="60" spans="2:13" ht="15.75">
      <c r="B60" s="93" t="s">
        <v>1985</v>
      </c>
      <c r="C60" s="79">
        <v>65</v>
      </c>
      <c r="D60" s="80">
        <v>6</v>
      </c>
      <c r="E60" s="80">
        <v>8.86</v>
      </c>
      <c r="F60" s="80">
        <v>11.01</v>
      </c>
      <c r="G60" s="81">
        <v>148</v>
      </c>
      <c r="H60" s="80">
        <v>84.1</v>
      </c>
      <c r="I60" s="80">
        <v>1.9</v>
      </c>
      <c r="J60" s="80">
        <v>64</v>
      </c>
      <c r="K60" s="80">
        <v>7.81</v>
      </c>
      <c r="L60" s="64" t="s">
        <v>1986</v>
      </c>
      <c r="M60" s="272"/>
    </row>
    <row r="61" spans="2:13" ht="15.75">
      <c r="B61" s="93" t="s">
        <v>1985</v>
      </c>
      <c r="C61" s="79">
        <v>85</v>
      </c>
      <c r="D61" s="80">
        <v>8.14</v>
      </c>
      <c r="E61" s="80">
        <v>11.05</v>
      </c>
      <c r="F61" s="80">
        <v>14.67</v>
      </c>
      <c r="G61" s="81">
        <v>191</v>
      </c>
      <c r="H61" s="80">
        <v>112.8</v>
      </c>
      <c r="I61" s="80">
        <v>2.6</v>
      </c>
      <c r="J61" s="80">
        <v>85.4</v>
      </c>
      <c r="K61" s="80">
        <v>10.4</v>
      </c>
      <c r="L61" s="64" t="s">
        <v>1986</v>
      </c>
      <c r="M61" s="272"/>
    </row>
    <row r="62" spans="2:13" ht="15.75">
      <c r="B62" s="93" t="s">
        <v>1987</v>
      </c>
      <c r="C62" s="79">
        <f>SUM(C63/8.5*10)</f>
        <v>100</v>
      </c>
      <c r="D62" s="80">
        <f>SUM(D63/8.5*10)</f>
        <v>10.023529411764704</v>
      </c>
      <c r="E62" s="80">
        <f>SUM(E63/8.5*10)</f>
        <v>13.752941176470587</v>
      </c>
      <c r="F62" s="80">
        <v>6</v>
      </c>
      <c r="G62" s="81">
        <f>SUM(G63/8.5*10)</f>
        <v>188.23529411764707</v>
      </c>
      <c r="H62" s="80">
        <v>80.2</v>
      </c>
      <c r="I62" s="80">
        <v>2.1</v>
      </c>
      <c r="J62" s="80">
        <v>15.6</v>
      </c>
      <c r="K62" s="80">
        <v>0.4</v>
      </c>
      <c r="L62" s="64" t="s">
        <v>1988</v>
      </c>
      <c r="M62" s="272"/>
    </row>
    <row r="63" spans="2:13" ht="15.75">
      <c r="B63" s="93" t="s">
        <v>1987</v>
      </c>
      <c r="C63" s="79">
        <v>85</v>
      </c>
      <c r="D63" s="80">
        <v>8.52</v>
      </c>
      <c r="E63" s="80">
        <v>11.69</v>
      </c>
      <c r="F63" s="80">
        <v>5.05</v>
      </c>
      <c r="G63" s="81">
        <v>160</v>
      </c>
      <c r="H63" s="80">
        <v>68.2</v>
      </c>
      <c r="I63" s="80">
        <v>1.8</v>
      </c>
      <c r="J63" s="80">
        <v>13.3</v>
      </c>
      <c r="K63" s="80">
        <v>0.28</v>
      </c>
      <c r="L63" s="64" t="s">
        <v>1988</v>
      </c>
      <c r="M63" s="272"/>
    </row>
    <row r="64" spans="2:13" ht="15.75">
      <c r="B64" s="93" t="s">
        <v>1987</v>
      </c>
      <c r="C64" s="79">
        <v>65</v>
      </c>
      <c r="D64" s="80">
        <v>6.4</v>
      </c>
      <c r="E64" s="80">
        <v>8.8</v>
      </c>
      <c r="F64" s="80">
        <v>4</v>
      </c>
      <c r="G64" s="81">
        <v>120</v>
      </c>
      <c r="H64" s="80">
        <v>51.2</v>
      </c>
      <c r="I64" s="80">
        <v>1.3</v>
      </c>
      <c r="J64" s="80">
        <v>10.1</v>
      </c>
      <c r="K64" s="80">
        <v>0.2</v>
      </c>
      <c r="L64" s="64" t="s">
        <v>1988</v>
      </c>
      <c r="M64" s="272"/>
    </row>
    <row r="65" spans="2:13" ht="15.75">
      <c r="B65" s="93" t="s">
        <v>1989</v>
      </c>
      <c r="C65" s="79">
        <v>70</v>
      </c>
      <c r="D65" s="80">
        <v>7.4</v>
      </c>
      <c r="E65" s="80">
        <v>15.4</v>
      </c>
      <c r="F65" s="80">
        <v>1.2</v>
      </c>
      <c r="G65" s="81">
        <v>173</v>
      </c>
      <c r="H65" s="80">
        <v>47.8</v>
      </c>
      <c r="I65" s="80">
        <v>1.3</v>
      </c>
      <c r="J65" s="80">
        <v>10.1</v>
      </c>
      <c r="K65" s="80">
        <v>0.18</v>
      </c>
      <c r="L65" s="64" t="s">
        <v>1990</v>
      </c>
      <c r="M65" s="272"/>
    </row>
    <row r="66" spans="2:13" ht="15.75">
      <c r="B66" s="93" t="s">
        <v>1989</v>
      </c>
      <c r="C66" s="79">
        <v>135</v>
      </c>
      <c r="D66" s="80">
        <v>14.7</v>
      </c>
      <c r="E66" s="80">
        <v>27.2</v>
      </c>
      <c r="F66" s="80">
        <v>2.3</v>
      </c>
      <c r="G66" s="81">
        <v>313</v>
      </c>
      <c r="H66" s="80">
        <v>94.3</v>
      </c>
      <c r="I66" s="80">
        <v>2.6</v>
      </c>
      <c r="J66" s="80">
        <v>20.2</v>
      </c>
      <c r="K66" s="80">
        <v>0.4</v>
      </c>
      <c r="L66" s="64" t="s">
        <v>1990</v>
      </c>
      <c r="M66" s="272"/>
    </row>
    <row r="67" spans="2:13" ht="15.75">
      <c r="B67" s="46" t="s">
        <v>1991</v>
      </c>
      <c r="C67" s="35">
        <v>100</v>
      </c>
      <c r="D67" s="36">
        <v>5.3</v>
      </c>
      <c r="E67" s="36">
        <v>10.1</v>
      </c>
      <c r="F67" s="36">
        <v>5.8</v>
      </c>
      <c r="G67" s="37">
        <v>135</v>
      </c>
      <c r="H67" s="36">
        <v>59.2</v>
      </c>
      <c r="I67" s="36">
        <v>0.9</v>
      </c>
      <c r="J67" s="36">
        <v>11.6</v>
      </c>
      <c r="K67" s="36">
        <v>2.2</v>
      </c>
      <c r="L67" s="28" t="s">
        <v>1992</v>
      </c>
      <c r="M67" s="46"/>
    </row>
    <row r="68" spans="2:13" ht="15.75">
      <c r="B68" s="46" t="s">
        <v>1991</v>
      </c>
      <c r="C68" s="35">
        <v>80</v>
      </c>
      <c r="D68" s="36">
        <v>4.3</v>
      </c>
      <c r="E68" s="36">
        <v>8.1</v>
      </c>
      <c r="F68" s="36">
        <v>4.6</v>
      </c>
      <c r="G68" s="37">
        <v>108</v>
      </c>
      <c r="H68" s="36">
        <v>47.4</v>
      </c>
      <c r="I68" s="36">
        <v>0.7</v>
      </c>
      <c r="J68" s="36">
        <v>9.3</v>
      </c>
      <c r="K68" s="36">
        <v>1.8</v>
      </c>
      <c r="L68" s="28" t="s">
        <v>1992</v>
      </c>
      <c r="M68" s="46"/>
    </row>
    <row r="69" spans="2:13" ht="15.75">
      <c r="B69" s="46" t="s">
        <v>1993</v>
      </c>
      <c r="C69" s="37">
        <v>52.5</v>
      </c>
      <c r="D69" s="36">
        <v>5.7</v>
      </c>
      <c r="E69" s="36">
        <v>7.1</v>
      </c>
      <c r="F69" s="36">
        <v>1.3</v>
      </c>
      <c r="G69" s="37">
        <v>91</v>
      </c>
      <c r="H69" s="36">
        <v>46.6</v>
      </c>
      <c r="I69" s="36">
        <v>1.1</v>
      </c>
      <c r="J69" s="36">
        <v>7.6</v>
      </c>
      <c r="K69" s="36">
        <v>0.3</v>
      </c>
      <c r="L69" s="28" t="s">
        <v>1994</v>
      </c>
      <c r="M69" s="106"/>
    </row>
    <row r="70" spans="2:13" ht="15.75">
      <c r="B70" s="200" t="s">
        <v>1993</v>
      </c>
      <c r="C70" s="320">
        <v>105</v>
      </c>
      <c r="D70" s="291">
        <v>11.4</v>
      </c>
      <c r="E70" s="291">
        <v>14.1</v>
      </c>
      <c r="F70" s="291">
        <v>2.5</v>
      </c>
      <c r="G70" s="290">
        <v>183</v>
      </c>
      <c r="H70" s="291">
        <v>93</v>
      </c>
      <c r="I70" s="291">
        <v>2.1</v>
      </c>
      <c r="J70" s="291">
        <v>15.2</v>
      </c>
      <c r="K70" s="291">
        <v>0.5</v>
      </c>
      <c r="L70" s="302" t="s">
        <v>1994</v>
      </c>
      <c r="M70" s="106"/>
    </row>
    <row r="71" spans="2:12" ht="15.75">
      <c r="B71" s="200" t="s">
        <v>1993</v>
      </c>
      <c r="C71" s="320">
        <v>150</v>
      </c>
      <c r="D71" s="305">
        <v>16.3</v>
      </c>
      <c r="E71" s="305">
        <v>20.1</v>
      </c>
      <c r="F71" s="305">
        <v>3.6</v>
      </c>
      <c r="G71" s="304">
        <v>261</v>
      </c>
      <c r="H71" s="305">
        <v>132.9</v>
      </c>
      <c r="I71" s="305">
        <v>3</v>
      </c>
      <c r="J71" s="305">
        <v>21.7</v>
      </c>
      <c r="K71" s="305">
        <v>0.7</v>
      </c>
      <c r="L71" s="302" t="s">
        <v>1994</v>
      </c>
    </row>
    <row r="72" spans="2:12" ht="15.75">
      <c r="B72" s="321" t="s">
        <v>1993</v>
      </c>
      <c r="C72" s="304">
        <v>130</v>
      </c>
      <c r="D72" s="305">
        <v>14.1</v>
      </c>
      <c r="E72" s="305">
        <v>17.5</v>
      </c>
      <c r="F72" s="305">
        <v>3.1</v>
      </c>
      <c r="G72" s="304">
        <v>226</v>
      </c>
      <c r="H72" s="305">
        <v>115</v>
      </c>
      <c r="I72" s="305">
        <v>2.6</v>
      </c>
      <c r="J72" s="305">
        <v>18.8</v>
      </c>
      <c r="K72" s="305">
        <v>0.6</v>
      </c>
      <c r="L72" s="322" t="s">
        <v>1994</v>
      </c>
    </row>
  </sheetData>
  <sheetProtection selectLockedCells="1" selectUnlockedCells="1"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L49"/>
  <sheetViews>
    <sheetView zoomScale="93" zoomScaleNormal="93" zoomScalePageLayoutView="0" workbookViewId="0" topLeftCell="B1">
      <selection activeCell="B13" sqref="B13:L13"/>
    </sheetView>
  </sheetViews>
  <sheetFormatPr defaultColWidth="10.25390625" defaultRowHeight="12.75"/>
  <cols>
    <col min="1" max="1" width="0" style="94" hidden="1" customWidth="1"/>
    <col min="2" max="2" width="43.375" style="124" customWidth="1"/>
    <col min="3" max="3" width="10.25390625" style="258" customWidth="1"/>
    <col min="4" max="11" width="10.25390625" style="124" customWidth="1"/>
    <col min="12" max="12" width="19.00390625" style="124" customWidth="1"/>
    <col min="13" max="16384" width="10.25390625" style="94" customWidth="1"/>
  </cols>
  <sheetData>
    <row r="1" spans="1:12" ht="15.75" customHeight="1">
      <c r="A1" s="860"/>
      <c r="B1" s="848" t="s">
        <v>1</v>
      </c>
      <c r="C1" s="848" t="s">
        <v>193</v>
      </c>
      <c r="D1" s="848" t="s">
        <v>194</v>
      </c>
      <c r="E1" s="848"/>
      <c r="F1" s="848"/>
      <c r="G1" s="848"/>
      <c r="H1" s="851" t="s">
        <v>195</v>
      </c>
      <c r="I1" s="851"/>
      <c r="J1" s="851"/>
      <c r="K1" s="848" t="s">
        <v>196</v>
      </c>
      <c r="L1" s="848" t="s">
        <v>7</v>
      </c>
    </row>
    <row r="2" spans="1:12" ht="47.25">
      <c r="A2" s="860"/>
      <c r="B2" s="848"/>
      <c r="C2" s="848"/>
      <c r="D2" s="79" t="s">
        <v>198</v>
      </c>
      <c r="E2" s="79" t="s">
        <v>199</v>
      </c>
      <c r="F2" s="79" t="s">
        <v>200</v>
      </c>
      <c r="G2" s="79" t="s">
        <v>201</v>
      </c>
      <c r="H2" s="47" t="s">
        <v>11</v>
      </c>
      <c r="I2" s="47" t="s">
        <v>12</v>
      </c>
      <c r="J2" s="47" t="s">
        <v>13</v>
      </c>
      <c r="K2" s="848"/>
      <c r="L2" s="848"/>
    </row>
    <row r="3" spans="1:12" ht="15.75">
      <c r="A3" s="293" t="s">
        <v>1995</v>
      </c>
      <c r="B3" s="78" t="s">
        <v>1996</v>
      </c>
      <c r="C3" s="79">
        <v>15</v>
      </c>
      <c r="D3" s="80">
        <v>0.18</v>
      </c>
      <c r="E3" s="80">
        <v>0.64</v>
      </c>
      <c r="F3" s="80">
        <v>1.2</v>
      </c>
      <c r="G3" s="81">
        <v>11</v>
      </c>
      <c r="H3" s="80">
        <v>2.4</v>
      </c>
      <c r="I3" s="80">
        <v>1.7</v>
      </c>
      <c r="J3" s="80">
        <v>0.1</v>
      </c>
      <c r="K3" s="80">
        <v>0.4</v>
      </c>
      <c r="L3" s="64" t="s">
        <v>1997</v>
      </c>
    </row>
    <row r="4" spans="1:12" ht="15.75" customHeight="1">
      <c r="A4" s="293" t="s">
        <v>1995</v>
      </c>
      <c r="B4" s="78" t="s">
        <v>1996</v>
      </c>
      <c r="C4" s="79">
        <v>20</v>
      </c>
      <c r="D4" s="80">
        <v>0.24</v>
      </c>
      <c r="E4" s="80">
        <v>0.8533333333333333</v>
      </c>
      <c r="F4" s="80">
        <v>1.6</v>
      </c>
      <c r="G4" s="81">
        <v>15</v>
      </c>
      <c r="H4" s="80">
        <v>3.2</v>
      </c>
      <c r="I4" s="80">
        <v>2.3</v>
      </c>
      <c r="J4" s="80">
        <v>0.1</v>
      </c>
      <c r="K4" s="80">
        <v>0.5</v>
      </c>
      <c r="L4" s="64" t="s">
        <v>1997</v>
      </c>
    </row>
    <row r="5" spans="1:12" ht="15.75" customHeight="1">
      <c r="A5" s="293" t="s">
        <v>1995</v>
      </c>
      <c r="B5" s="78" t="s">
        <v>1996</v>
      </c>
      <c r="C5" s="79">
        <v>30</v>
      </c>
      <c r="D5" s="80">
        <v>0.36</v>
      </c>
      <c r="E5" s="80">
        <v>1.28</v>
      </c>
      <c r="F5" s="80">
        <v>2.4</v>
      </c>
      <c r="G5" s="81">
        <v>23</v>
      </c>
      <c r="H5" s="80">
        <v>4.8</v>
      </c>
      <c r="I5" s="80">
        <v>3.4</v>
      </c>
      <c r="J5" s="80">
        <v>0.2</v>
      </c>
      <c r="K5" s="80">
        <v>0.7</v>
      </c>
      <c r="L5" s="64" t="s">
        <v>1997</v>
      </c>
    </row>
    <row r="6" spans="1:12" ht="15.75" customHeight="1">
      <c r="A6" s="293" t="s">
        <v>1998</v>
      </c>
      <c r="B6" s="78" t="s">
        <v>1999</v>
      </c>
      <c r="C6" s="79">
        <v>15</v>
      </c>
      <c r="D6" s="80">
        <v>22.01</v>
      </c>
      <c r="E6" s="80">
        <v>1.07</v>
      </c>
      <c r="F6" s="80">
        <v>1.9</v>
      </c>
      <c r="G6" s="81">
        <v>18</v>
      </c>
      <c r="H6" s="80">
        <v>35.4</v>
      </c>
      <c r="I6" s="80">
        <v>27.7</v>
      </c>
      <c r="J6" s="80">
        <v>0.9</v>
      </c>
      <c r="K6" s="80">
        <v>0.4</v>
      </c>
      <c r="L6" s="64" t="s">
        <v>2000</v>
      </c>
    </row>
    <row r="7" spans="1:12" ht="15.75" customHeight="1">
      <c r="A7" s="293" t="s">
        <v>1998</v>
      </c>
      <c r="B7" s="78" t="s">
        <v>1999</v>
      </c>
      <c r="C7" s="79">
        <v>20</v>
      </c>
      <c r="D7" s="80">
        <v>29.346666666666668</v>
      </c>
      <c r="E7" s="80">
        <v>1.4266666666666667</v>
      </c>
      <c r="F7" s="80">
        <v>2.533333333333333</v>
      </c>
      <c r="G7" s="81">
        <v>24</v>
      </c>
      <c r="H7" s="80">
        <v>47.2</v>
      </c>
      <c r="I7" s="80">
        <v>36.9</v>
      </c>
      <c r="J7" s="80">
        <v>1.2</v>
      </c>
      <c r="K7" s="80">
        <v>0.5</v>
      </c>
      <c r="L7" s="64" t="s">
        <v>2000</v>
      </c>
    </row>
    <row r="8" spans="1:12" ht="15.75" customHeight="1">
      <c r="A8" s="293" t="s">
        <v>1998</v>
      </c>
      <c r="B8" s="78" t="s">
        <v>1999</v>
      </c>
      <c r="C8" s="79">
        <v>30</v>
      </c>
      <c r="D8" s="80">
        <v>44.02</v>
      </c>
      <c r="E8" s="80">
        <v>2.14</v>
      </c>
      <c r="F8" s="80">
        <v>3.8</v>
      </c>
      <c r="G8" s="81">
        <v>36</v>
      </c>
      <c r="H8" s="80">
        <v>70.8</v>
      </c>
      <c r="I8" s="80">
        <v>55.3</v>
      </c>
      <c r="J8" s="80">
        <v>1.8</v>
      </c>
      <c r="K8" s="80">
        <v>0.7</v>
      </c>
      <c r="L8" s="64" t="s">
        <v>2000</v>
      </c>
    </row>
    <row r="9" spans="1:12" ht="15.75" customHeight="1">
      <c r="A9" s="293" t="s">
        <v>2001</v>
      </c>
      <c r="B9" s="78" t="s">
        <v>2002</v>
      </c>
      <c r="C9" s="79">
        <v>15</v>
      </c>
      <c r="D9" s="80">
        <v>0.3</v>
      </c>
      <c r="E9" s="80">
        <v>0.8</v>
      </c>
      <c r="F9" s="80">
        <v>1.07</v>
      </c>
      <c r="G9" s="81">
        <v>13</v>
      </c>
      <c r="H9" s="80">
        <v>9.9</v>
      </c>
      <c r="I9" s="80">
        <v>1.4</v>
      </c>
      <c r="J9" s="80">
        <v>0</v>
      </c>
      <c r="K9" s="80">
        <v>0.05</v>
      </c>
      <c r="L9" s="64" t="s">
        <v>2003</v>
      </c>
    </row>
    <row r="10" spans="1:12" ht="15.75" customHeight="1">
      <c r="A10" s="293" t="s">
        <v>2001</v>
      </c>
      <c r="B10" s="78" t="s">
        <v>2002</v>
      </c>
      <c r="C10" s="79">
        <v>20</v>
      </c>
      <c r="D10" s="80">
        <v>0.4</v>
      </c>
      <c r="E10" s="80">
        <v>1.0666666666666667</v>
      </c>
      <c r="F10" s="80">
        <v>1.4266666666666667</v>
      </c>
      <c r="G10" s="81">
        <v>17</v>
      </c>
      <c r="H10" s="80">
        <v>13.2</v>
      </c>
      <c r="I10" s="80">
        <v>1.9</v>
      </c>
      <c r="J10" s="80">
        <v>0</v>
      </c>
      <c r="K10" s="80">
        <v>0.07</v>
      </c>
      <c r="L10" s="64" t="s">
        <v>2003</v>
      </c>
    </row>
    <row r="11" spans="1:12" ht="15.75" customHeight="1">
      <c r="A11" s="293" t="s">
        <v>2001</v>
      </c>
      <c r="B11" s="78" t="s">
        <v>2002</v>
      </c>
      <c r="C11" s="79">
        <v>30</v>
      </c>
      <c r="D11" s="80">
        <v>0.6</v>
      </c>
      <c r="E11" s="80">
        <v>1.6</v>
      </c>
      <c r="F11" s="80">
        <v>2.14</v>
      </c>
      <c r="G11" s="81">
        <v>25</v>
      </c>
      <c r="H11" s="80">
        <v>19.8</v>
      </c>
      <c r="I11" s="80">
        <v>2.9</v>
      </c>
      <c r="J11" s="80">
        <v>0.1</v>
      </c>
      <c r="K11" s="80">
        <v>0.01</v>
      </c>
      <c r="L11" s="64" t="s">
        <v>2003</v>
      </c>
    </row>
    <row r="12" spans="1:12" ht="15.75" customHeight="1">
      <c r="A12" s="293" t="s">
        <v>2004</v>
      </c>
      <c r="B12" s="78" t="s">
        <v>2005</v>
      </c>
      <c r="C12" s="79">
        <v>15</v>
      </c>
      <c r="D12" s="80">
        <v>0.29</v>
      </c>
      <c r="E12" s="80">
        <v>0.68</v>
      </c>
      <c r="F12" s="80">
        <v>2.01</v>
      </c>
      <c r="G12" s="81">
        <v>15</v>
      </c>
      <c r="H12" s="80">
        <v>9.4</v>
      </c>
      <c r="I12" s="80">
        <v>1.3</v>
      </c>
      <c r="J12" s="80">
        <v>0</v>
      </c>
      <c r="K12" s="80">
        <v>0.05</v>
      </c>
      <c r="L12" s="64" t="s">
        <v>2006</v>
      </c>
    </row>
    <row r="13" spans="1:12" ht="15.75" customHeight="1">
      <c r="A13" s="293" t="s">
        <v>2004</v>
      </c>
      <c r="B13" s="78" t="s">
        <v>2005</v>
      </c>
      <c r="C13" s="79">
        <v>20</v>
      </c>
      <c r="D13" s="80">
        <v>0.3866666666666666</v>
      </c>
      <c r="E13" s="80">
        <v>0.9066666666666667</v>
      </c>
      <c r="F13" s="80">
        <v>2.7</v>
      </c>
      <c r="G13" s="81">
        <v>21</v>
      </c>
      <c r="H13" s="80">
        <v>12.5</v>
      </c>
      <c r="I13" s="80">
        <v>1.7</v>
      </c>
      <c r="J13" s="80">
        <v>0</v>
      </c>
      <c r="K13" s="80">
        <v>0.07</v>
      </c>
      <c r="L13" s="64" t="s">
        <v>2006</v>
      </c>
    </row>
    <row r="14" spans="1:12" ht="15.75" customHeight="1">
      <c r="A14" s="293" t="s">
        <v>2004</v>
      </c>
      <c r="B14" s="78" t="s">
        <v>2005</v>
      </c>
      <c r="C14" s="79">
        <v>30</v>
      </c>
      <c r="D14" s="80">
        <v>0.58</v>
      </c>
      <c r="E14" s="80">
        <v>1.36</v>
      </c>
      <c r="F14" s="80">
        <v>4.02</v>
      </c>
      <c r="G14" s="81">
        <v>31</v>
      </c>
      <c r="H14" s="80">
        <v>18.8</v>
      </c>
      <c r="I14" s="80">
        <v>2.6</v>
      </c>
      <c r="J14" s="80">
        <v>0</v>
      </c>
      <c r="K14" s="80">
        <v>0.1</v>
      </c>
      <c r="L14" s="64" t="s">
        <v>2006</v>
      </c>
    </row>
    <row r="15" spans="1:12" ht="15.75" customHeight="1">
      <c r="A15" s="293" t="s">
        <v>2007</v>
      </c>
      <c r="B15" s="78" t="s">
        <v>2008</v>
      </c>
      <c r="C15" s="79">
        <v>15</v>
      </c>
      <c r="D15" s="80">
        <v>0.4</v>
      </c>
      <c r="E15" s="80">
        <v>1.4</v>
      </c>
      <c r="F15" s="80">
        <v>1.5</v>
      </c>
      <c r="G15" s="81">
        <v>20</v>
      </c>
      <c r="H15" s="80">
        <v>10</v>
      </c>
      <c r="I15" s="80">
        <v>1.8</v>
      </c>
      <c r="J15" s="80">
        <v>0</v>
      </c>
      <c r="K15" s="80">
        <v>0.1</v>
      </c>
      <c r="L15" s="64" t="s">
        <v>2009</v>
      </c>
    </row>
    <row r="16" spans="1:12" ht="15.75" customHeight="1">
      <c r="A16" s="293" t="s">
        <v>2007</v>
      </c>
      <c r="B16" s="78" t="s">
        <v>2008</v>
      </c>
      <c r="C16" s="79">
        <v>20</v>
      </c>
      <c r="D16" s="80">
        <v>0.5333333333333333</v>
      </c>
      <c r="E16" s="80">
        <v>1.8666666666666665</v>
      </c>
      <c r="F16" s="80">
        <v>2</v>
      </c>
      <c r="G16" s="81">
        <v>27</v>
      </c>
      <c r="H16" s="80">
        <v>13.4</v>
      </c>
      <c r="I16" s="80">
        <v>2.3</v>
      </c>
      <c r="J16" s="80">
        <v>0</v>
      </c>
      <c r="K16" s="80">
        <v>0.1</v>
      </c>
      <c r="L16" s="64" t="s">
        <v>2009</v>
      </c>
    </row>
    <row r="17" spans="1:12" ht="15.75" customHeight="1">
      <c r="A17" s="293" t="s">
        <v>2007</v>
      </c>
      <c r="B17" s="78" t="s">
        <v>2008</v>
      </c>
      <c r="C17" s="79">
        <v>30</v>
      </c>
      <c r="D17" s="80">
        <v>0.8</v>
      </c>
      <c r="E17" s="80">
        <v>2.8</v>
      </c>
      <c r="F17" s="80">
        <v>3</v>
      </c>
      <c r="G17" s="81">
        <v>40</v>
      </c>
      <c r="H17" s="80">
        <v>20.1</v>
      </c>
      <c r="I17" s="80">
        <v>3.5</v>
      </c>
      <c r="J17" s="80">
        <v>0</v>
      </c>
      <c r="K17" s="80">
        <v>0.1</v>
      </c>
      <c r="L17" s="64" t="s">
        <v>2009</v>
      </c>
    </row>
    <row r="18" spans="1:12" ht="15.75" customHeight="1">
      <c r="A18" s="293" t="s">
        <v>2010</v>
      </c>
      <c r="B18" s="78" t="s">
        <v>2011</v>
      </c>
      <c r="C18" s="79">
        <v>15</v>
      </c>
      <c r="D18" s="80">
        <v>0.4</v>
      </c>
      <c r="E18" s="80">
        <v>1.4</v>
      </c>
      <c r="F18" s="80">
        <v>1.5</v>
      </c>
      <c r="G18" s="81">
        <v>20</v>
      </c>
      <c r="H18" s="80">
        <v>14.3</v>
      </c>
      <c r="I18" s="80">
        <v>2.4</v>
      </c>
      <c r="J18" s="80">
        <v>0.1</v>
      </c>
      <c r="K18" s="80">
        <v>0.1</v>
      </c>
      <c r="L18" s="64" t="s">
        <v>2012</v>
      </c>
    </row>
    <row r="19" spans="1:12" ht="15.75" customHeight="1">
      <c r="A19" s="293" t="s">
        <v>2010</v>
      </c>
      <c r="B19" s="78" t="s">
        <v>2011</v>
      </c>
      <c r="C19" s="79">
        <v>20</v>
      </c>
      <c r="D19" s="80">
        <v>0.5333333333333333</v>
      </c>
      <c r="E19" s="80">
        <v>1.8666666666666665</v>
      </c>
      <c r="F19" s="80">
        <v>2</v>
      </c>
      <c r="G19" s="81">
        <v>27</v>
      </c>
      <c r="H19" s="80">
        <v>19.1</v>
      </c>
      <c r="I19" s="80">
        <v>3.2</v>
      </c>
      <c r="J19" s="80">
        <v>0.1</v>
      </c>
      <c r="K19" s="80">
        <v>0.1</v>
      </c>
      <c r="L19" s="64" t="s">
        <v>2012</v>
      </c>
    </row>
    <row r="20" spans="1:12" ht="15.75" customHeight="1">
      <c r="A20" s="293" t="s">
        <v>2010</v>
      </c>
      <c r="B20" s="78" t="s">
        <v>2011</v>
      </c>
      <c r="C20" s="79">
        <v>30</v>
      </c>
      <c r="D20" s="80">
        <v>0.8</v>
      </c>
      <c r="E20" s="80">
        <v>2.8</v>
      </c>
      <c r="F20" s="80">
        <v>3</v>
      </c>
      <c r="G20" s="81">
        <v>40</v>
      </c>
      <c r="H20" s="80">
        <v>28.6</v>
      </c>
      <c r="I20" s="80">
        <v>4.8</v>
      </c>
      <c r="J20" s="80">
        <v>0.1</v>
      </c>
      <c r="K20" s="80">
        <v>0.1</v>
      </c>
      <c r="L20" s="64" t="s">
        <v>2012</v>
      </c>
    </row>
    <row r="21" spans="1:12" ht="15.75" customHeight="1">
      <c r="A21" s="293" t="s">
        <v>2013</v>
      </c>
      <c r="B21" s="78" t="s">
        <v>124</v>
      </c>
      <c r="C21" s="79">
        <v>15</v>
      </c>
      <c r="D21" s="80">
        <v>0.2</v>
      </c>
      <c r="E21" s="80">
        <v>0.8</v>
      </c>
      <c r="F21" s="80">
        <v>0.9</v>
      </c>
      <c r="G21" s="81">
        <v>11</v>
      </c>
      <c r="H21" s="80">
        <v>4.1</v>
      </c>
      <c r="I21" s="80">
        <v>0.8</v>
      </c>
      <c r="J21" s="80">
        <v>0</v>
      </c>
      <c r="K21" s="80">
        <v>0</v>
      </c>
      <c r="L21" s="64" t="s">
        <v>125</v>
      </c>
    </row>
    <row r="22" spans="1:12" ht="15.75" customHeight="1">
      <c r="A22" s="293" t="s">
        <v>2013</v>
      </c>
      <c r="B22" s="78" t="s">
        <v>124</v>
      </c>
      <c r="C22" s="79">
        <v>20</v>
      </c>
      <c r="D22" s="80">
        <v>0.26666666666666666</v>
      </c>
      <c r="E22" s="80">
        <v>1.0666666666666667</v>
      </c>
      <c r="F22" s="80">
        <v>1.2</v>
      </c>
      <c r="G22" s="81">
        <v>15</v>
      </c>
      <c r="H22" s="80">
        <v>5.5</v>
      </c>
      <c r="I22" s="80">
        <v>1.1</v>
      </c>
      <c r="J22" s="80">
        <v>0</v>
      </c>
      <c r="K22" s="80">
        <v>0</v>
      </c>
      <c r="L22" s="64" t="s">
        <v>125</v>
      </c>
    </row>
    <row r="23" spans="1:12" ht="15.75" customHeight="1">
      <c r="A23" s="293" t="s">
        <v>2013</v>
      </c>
      <c r="B23" s="78" t="s">
        <v>124</v>
      </c>
      <c r="C23" s="79">
        <v>30</v>
      </c>
      <c r="D23" s="80">
        <v>0.4</v>
      </c>
      <c r="E23" s="80">
        <v>1.6</v>
      </c>
      <c r="F23" s="80">
        <v>1.8</v>
      </c>
      <c r="G23" s="81">
        <v>22</v>
      </c>
      <c r="H23" s="80">
        <v>8.2</v>
      </c>
      <c r="I23" s="80">
        <v>1.6</v>
      </c>
      <c r="J23" s="80">
        <v>0.1</v>
      </c>
      <c r="K23" s="80">
        <v>0</v>
      </c>
      <c r="L23" s="64" t="s">
        <v>125</v>
      </c>
    </row>
    <row r="24" spans="1:12" ht="15.75" customHeight="1">
      <c r="A24" s="293"/>
      <c r="B24" s="78" t="s">
        <v>124</v>
      </c>
      <c r="C24" s="79">
        <v>40</v>
      </c>
      <c r="D24" s="80">
        <v>0.5</v>
      </c>
      <c r="E24" s="80">
        <v>2.1</v>
      </c>
      <c r="F24" s="80">
        <v>2.4</v>
      </c>
      <c r="G24" s="81">
        <v>29</v>
      </c>
      <c r="H24" s="80">
        <v>10.9</v>
      </c>
      <c r="I24" s="80">
        <v>2.1</v>
      </c>
      <c r="J24" s="80">
        <v>0.1</v>
      </c>
      <c r="K24" s="80">
        <v>0</v>
      </c>
      <c r="L24" s="64" t="s">
        <v>125</v>
      </c>
    </row>
    <row r="25" spans="1:12" ht="15.75" customHeight="1">
      <c r="A25" s="293"/>
      <c r="B25" s="78" t="s">
        <v>124</v>
      </c>
      <c r="C25" s="79">
        <v>50</v>
      </c>
      <c r="D25" s="80">
        <v>0.6</v>
      </c>
      <c r="E25" s="80">
        <v>2.6</v>
      </c>
      <c r="F25" s="80">
        <v>3</v>
      </c>
      <c r="G25" s="81">
        <v>36</v>
      </c>
      <c r="H25" s="80">
        <v>13.6</v>
      </c>
      <c r="I25" s="80">
        <v>2.6</v>
      </c>
      <c r="J25" s="80">
        <v>0.1</v>
      </c>
      <c r="K25" s="80">
        <v>0</v>
      </c>
      <c r="L25" s="64" t="s">
        <v>125</v>
      </c>
    </row>
    <row r="26" spans="1:12" ht="15.75" customHeight="1">
      <c r="A26" s="293" t="s">
        <v>2014</v>
      </c>
      <c r="B26" s="78" t="s">
        <v>2015</v>
      </c>
      <c r="C26" s="79">
        <v>15</v>
      </c>
      <c r="D26" s="80">
        <v>0.27</v>
      </c>
      <c r="E26" s="80">
        <v>0.8</v>
      </c>
      <c r="F26" s="80">
        <v>1.06</v>
      </c>
      <c r="G26" s="81">
        <v>12</v>
      </c>
      <c r="H26" s="80">
        <v>4.4</v>
      </c>
      <c r="I26" s="80">
        <v>1.5</v>
      </c>
      <c r="J26" s="80">
        <v>0.1</v>
      </c>
      <c r="K26" s="80">
        <v>0.2</v>
      </c>
      <c r="L26" s="64" t="s">
        <v>2016</v>
      </c>
    </row>
    <row r="27" spans="1:12" ht="15.75" customHeight="1">
      <c r="A27" s="293" t="s">
        <v>2014</v>
      </c>
      <c r="B27" s="78" t="s">
        <v>2015</v>
      </c>
      <c r="C27" s="79">
        <v>20</v>
      </c>
      <c r="D27" s="80">
        <v>0.36</v>
      </c>
      <c r="E27" s="80">
        <v>1.0666666666666667</v>
      </c>
      <c r="F27" s="80">
        <v>1.4133333333333333</v>
      </c>
      <c r="G27" s="81">
        <v>16</v>
      </c>
      <c r="H27" s="80">
        <v>5.8</v>
      </c>
      <c r="I27" s="80">
        <v>2</v>
      </c>
      <c r="J27" s="80">
        <v>0.1</v>
      </c>
      <c r="K27" s="80">
        <v>0.3</v>
      </c>
      <c r="L27" s="64" t="s">
        <v>2016</v>
      </c>
    </row>
    <row r="28" spans="1:12" ht="15.75" customHeight="1">
      <c r="A28" s="293" t="s">
        <v>2014</v>
      </c>
      <c r="B28" s="78" t="s">
        <v>2015</v>
      </c>
      <c r="C28" s="79">
        <v>30</v>
      </c>
      <c r="D28" s="80">
        <v>0.54</v>
      </c>
      <c r="E28" s="80">
        <v>1.6</v>
      </c>
      <c r="F28" s="80">
        <v>2.12</v>
      </c>
      <c r="G28" s="81">
        <v>24</v>
      </c>
      <c r="H28" s="80">
        <v>8.7</v>
      </c>
      <c r="I28" s="80">
        <v>2.9</v>
      </c>
      <c r="J28" s="80">
        <v>0.1</v>
      </c>
      <c r="K28" s="80">
        <v>0.4</v>
      </c>
      <c r="L28" s="64" t="s">
        <v>2016</v>
      </c>
    </row>
    <row r="29" spans="1:12" ht="15.75" customHeight="1">
      <c r="A29" s="293" t="s">
        <v>2017</v>
      </c>
      <c r="B29" s="78" t="s">
        <v>2018</v>
      </c>
      <c r="C29" s="79">
        <v>15</v>
      </c>
      <c r="D29" s="80">
        <v>0.3</v>
      </c>
      <c r="E29" s="80">
        <v>0.9</v>
      </c>
      <c r="F29" s="80">
        <v>1.2</v>
      </c>
      <c r="G29" s="81">
        <v>14</v>
      </c>
      <c r="H29" s="80">
        <v>5.1</v>
      </c>
      <c r="I29" s="80">
        <v>1.8</v>
      </c>
      <c r="J29" s="80">
        <v>0.1</v>
      </c>
      <c r="K29" s="80">
        <v>0.8</v>
      </c>
      <c r="L29" s="64" t="s">
        <v>2019</v>
      </c>
    </row>
    <row r="30" spans="1:12" ht="15.75" customHeight="1">
      <c r="A30" s="293" t="s">
        <v>2017</v>
      </c>
      <c r="B30" s="78" t="s">
        <v>2018</v>
      </c>
      <c r="C30" s="79">
        <v>20</v>
      </c>
      <c r="D30" s="80">
        <v>0.4</v>
      </c>
      <c r="E30" s="80">
        <v>1.2</v>
      </c>
      <c r="F30" s="80">
        <v>1.6</v>
      </c>
      <c r="G30" s="81">
        <v>19</v>
      </c>
      <c r="H30" s="80">
        <v>6.7</v>
      </c>
      <c r="I30" s="80">
        <v>2.4</v>
      </c>
      <c r="J30" s="80">
        <v>0.1</v>
      </c>
      <c r="K30" s="80">
        <v>0.4</v>
      </c>
      <c r="L30" s="64" t="s">
        <v>2019</v>
      </c>
    </row>
    <row r="31" spans="1:12" ht="15.75" customHeight="1">
      <c r="A31" s="293" t="s">
        <v>2017</v>
      </c>
      <c r="B31" s="78" t="s">
        <v>2018</v>
      </c>
      <c r="C31" s="79">
        <v>30</v>
      </c>
      <c r="D31" s="80">
        <v>0.6</v>
      </c>
      <c r="E31" s="80">
        <v>1.8</v>
      </c>
      <c r="F31" s="80">
        <v>2.4</v>
      </c>
      <c r="G31" s="81">
        <v>28</v>
      </c>
      <c r="H31" s="80">
        <v>10.1</v>
      </c>
      <c r="I31" s="80">
        <v>3.6</v>
      </c>
      <c r="J31" s="80">
        <v>0.2</v>
      </c>
      <c r="K31" s="80">
        <v>0.6</v>
      </c>
      <c r="L31" s="64" t="s">
        <v>2019</v>
      </c>
    </row>
    <row r="32" spans="1:12" ht="15.75" customHeight="1">
      <c r="A32" s="293" t="s">
        <v>2020</v>
      </c>
      <c r="B32" s="78" t="s">
        <v>2021</v>
      </c>
      <c r="C32" s="79">
        <v>15</v>
      </c>
      <c r="D32" s="80">
        <v>0.07</v>
      </c>
      <c r="E32" s="80">
        <v>0.007</v>
      </c>
      <c r="F32" s="80">
        <v>9.8</v>
      </c>
      <c r="G32" s="81">
        <v>40</v>
      </c>
      <c r="H32" s="80">
        <v>2.7</v>
      </c>
      <c r="I32" s="80">
        <v>0.6</v>
      </c>
      <c r="J32" s="80">
        <v>0.1</v>
      </c>
      <c r="K32" s="80">
        <v>0.3</v>
      </c>
      <c r="L32" s="64" t="s">
        <v>2022</v>
      </c>
    </row>
    <row r="33" spans="1:12" ht="15.75" customHeight="1">
      <c r="A33" s="293" t="s">
        <v>2020</v>
      </c>
      <c r="B33" s="78" t="s">
        <v>2021</v>
      </c>
      <c r="C33" s="79">
        <v>20</v>
      </c>
      <c r="D33" s="80">
        <v>0.09333333333333334</v>
      </c>
      <c r="E33" s="80">
        <v>0.009333333333333332</v>
      </c>
      <c r="F33" s="80">
        <v>13.066666666666668</v>
      </c>
      <c r="G33" s="81">
        <v>53</v>
      </c>
      <c r="H33" s="80">
        <v>3.6</v>
      </c>
      <c r="I33" s="80">
        <v>0.8</v>
      </c>
      <c r="J33" s="80">
        <v>0.1</v>
      </c>
      <c r="K33" s="80">
        <v>0.4</v>
      </c>
      <c r="L33" s="64" t="s">
        <v>2022</v>
      </c>
    </row>
    <row r="34" spans="1:12" ht="15.75" customHeight="1">
      <c r="A34" s="293" t="s">
        <v>2020</v>
      </c>
      <c r="B34" s="78" t="s">
        <v>2021</v>
      </c>
      <c r="C34" s="79">
        <v>30</v>
      </c>
      <c r="D34" s="80">
        <v>0.14</v>
      </c>
      <c r="E34" s="80">
        <v>0.014</v>
      </c>
      <c r="F34" s="80">
        <v>19.6</v>
      </c>
      <c r="G34" s="81">
        <v>79</v>
      </c>
      <c r="H34" s="80">
        <v>5.4</v>
      </c>
      <c r="I34" s="80">
        <v>1.2</v>
      </c>
      <c r="J34" s="80">
        <v>0.2</v>
      </c>
      <c r="K34" s="80">
        <v>0.6</v>
      </c>
      <c r="L34" s="64" t="s">
        <v>2022</v>
      </c>
    </row>
    <row r="35" spans="1:12" ht="15.75" customHeight="1">
      <c r="A35" s="293" t="s">
        <v>2023</v>
      </c>
      <c r="B35" s="78" t="s">
        <v>2024</v>
      </c>
      <c r="C35" s="79">
        <v>15</v>
      </c>
      <c r="D35" s="80">
        <v>0.008</v>
      </c>
      <c r="E35" s="80">
        <v>0.003</v>
      </c>
      <c r="F35" s="80">
        <v>1.9</v>
      </c>
      <c r="G35" s="81">
        <v>8</v>
      </c>
      <c r="H35" s="80">
        <v>1</v>
      </c>
      <c r="I35" s="80">
        <v>0.2</v>
      </c>
      <c r="J35" s="80">
        <v>0</v>
      </c>
      <c r="K35" s="80">
        <v>0.1</v>
      </c>
      <c r="L35" s="64" t="s">
        <v>2025</v>
      </c>
    </row>
    <row r="36" spans="1:12" ht="15.75" customHeight="1">
      <c r="A36" s="293" t="s">
        <v>2023</v>
      </c>
      <c r="B36" s="78" t="s">
        <v>2024</v>
      </c>
      <c r="C36" s="79">
        <v>20</v>
      </c>
      <c r="D36" s="80">
        <v>0.010666666666666668</v>
      </c>
      <c r="E36" s="80">
        <v>0.004</v>
      </c>
      <c r="F36" s="80">
        <v>2.533333333333333</v>
      </c>
      <c r="G36" s="81">
        <v>10</v>
      </c>
      <c r="H36" s="80">
        <v>1.4</v>
      </c>
      <c r="I36" s="80">
        <v>0.3</v>
      </c>
      <c r="J36" s="80">
        <v>0</v>
      </c>
      <c r="K36" s="80">
        <v>0.1</v>
      </c>
      <c r="L36" s="64" t="s">
        <v>2025</v>
      </c>
    </row>
    <row r="37" spans="1:12" ht="15.75" customHeight="1">
      <c r="A37" s="293" t="s">
        <v>2023</v>
      </c>
      <c r="B37" s="78" t="s">
        <v>2024</v>
      </c>
      <c r="C37" s="79">
        <v>30</v>
      </c>
      <c r="D37" s="80">
        <v>0.016</v>
      </c>
      <c r="E37" s="80">
        <v>0.006</v>
      </c>
      <c r="F37" s="80">
        <v>3.8</v>
      </c>
      <c r="G37" s="81">
        <v>16</v>
      </c>
      <c r="H37" s="80">
        <v>2.1</v>
      </c>
      <c r="I37" s="80">
        <v>0.4</v>
      </c>
      <c r="J37" s="80">
        <v>0</v>
      </c>
      <c r="K37" s="80">
        <v>0.1</v>
      </c>
      <c r="L37" s="64" t="s">
        <v>2025</v>
      </c>
    </row>
    <row r="38" spans="1:12" ht="15.75" customHeight="1">
      <c r="A38" s="293" t="s">
        <v>2026</v>
      </c>
      <c r="B38" s="78" t="s">
        <v>2027</v>
      </c>
      <c r="C38" s="79">
        <v>15</v>
      </c>
      <c r="D38" s="80">
        <v>0.01</v>
      </c>
      <c r="E38" s="80">
        <v>0.01</v>
      </c>
      <c r="F38" s="80">
        <v>2.6</v>
      </c>
      <c r="G38" s="81">
        <v>11</v>
      </c>
      <c r="H38" s="80">
        <v>1.3</v>
      </c>
      <c r="I38" s="80">
        <v>0.3</v>
      </c>
      <c r="J38" s="80">
        <v>0.1</v>
      </c>
      <c r="K38" s="80">
        <v>0.1</v>
      </c>
      <c r="L38" s="64" t="s">
        <v>2028</v>
      </c>
    </row>
    <row r="39" spans="1:12" ht="15.75" customHeight="1">
      <c r="A39" s="293" t="s">
        <v>2026</v>
      </c>
      <c r="B39" s="78" t="s">
        <v>2027</v>
      </c>
      <c r="C39" s="79">
        <v>20</v>
      </c>
      <c r="D39" s="80">
        <v>0.013333333333333332</v>
      </c>
      <c r="E39" s="80">
        <v>0.013333333333333332</v>
      </c>
      <c r="F39" s="80">
        <v>3.466666666666667</v>
      </c>
      <c r="G39" s="81">
        <v>14</v>
      </c>
      <c r="H39" s="80">
        <v>1.8</v>
      </c>
      <c r="I39" s="80">
        <v>0.4</v>
      </c>
      <c r="J39" s="80">
        <v>0.1</v>
      </c>
      <c r="K39" s="80">
        <v>0.2</v>
      </c>
      <c r="L39" s="64" t="s">
        <v>2028</v>
      </c>
    </row>
    <row r="40" spans="1:12" ht="15.75" customHeight="1">
      <c r="A40" s="293" t="s">
        <v>2026</v>
      </c>
      <c r="B40" s="78" t="s">
        <v>2027</v>
      </c>
      <c r="C40" s="79">
        <v>30</v>
      </c>
      <c r="D40" s="80">
        <v>0.02</v>
      </c>
      <c r="E40" s="80">
        <v>0.02</v>
      </c>
      <c r="F40" s="80">
        <v>5.2</v>
      </c>
      <c r="G40" s="81">
        <v>21</v>
      </c>
      <c r="H40" s="80">
        <v>2.6</v>
      </c>
      <c r="I40" s="80">
        <v>0.6</v>
      </c>
      <c r="J40" s="80">
        <v>0.2</v>
      </c>
      <c r="K40" s="80">
        <v>0.3</v>
      </c>
      <c r="L40" s="64" t="s">
        <v>2028</v>
      </c>
    </row>
    <row r="41" spans="2:12" ht="15.75" customHeight="1">
      <c r="B41" s="46" t="s">
        <v>2029</v>
      </c>
      <c r="C41" s="35">
        <v>15</v>
      </c>
      <c r="D41" s="36">
        <v>0.1</v>
      </c>
      <c r="E41" s="36">
        <v>0.2</v>
      </c>
      <c r="F41" s="36">
        <v>10.1</v>
      </c>
      <c r="G41" s="37">
        <v>41</v>
      </c>
      <c r="H41" s="36">
        <v>2.2</v>
      </c>
      <c r="I41" s="36">
        <v>1.6</v>
      </c>
      <c r="J41" s="36">
        <v>0.1</v>
      </c>
      <c r="K41" s="36">
        <v>4.1</v>
      </c>
      <c r="L41" s="64" t="s">
        <v>2030</v>
      </c>
    </row>
    <row r="42" spans="2:12" ht="15.75" customHeight="1">
      <c r="B42" s="46" t="s">
        <v>2029</v>
      </c>
      <c r="C42" s="35">
        <v>20</v>
      </c>
      <c r="D42" s="36">
        <v>0.1</v>
      </c>
      <c r="E42" s="36">
        <v>0.27</v>
      </c>
      <c r="F42" s="36">
        <v>13.5</v>
      </c>
      <c r="G42" s="37">
        <v>54</v>
      </c>
      <c r="H42" s="36">
        <v>3</v>
      </c>
      <c r="I42" s="36">
        <v>2.1</v>
      </c>
      <c r="J42" s="36">
        <v>0.1</v>
      </c>
      <c r="K42" s="36">
        <v>5.4</v>
      </c>
      <c r="L42" s="64" t="s">
        <v>2030</v>
      </c>
    </row>
    <row r="43" spans="2:12" ht="15.75" customHeight="1">
      <c r="B43" s="46" t="s">
        <v>2029</v>
      </c>
      <c r="C43" s="35">
        <v>30</v>
      </c>
      <c r="D43" s="36">
        <v>0.1</v>
      </c>
      <c r="E43" s="36">
        <v>0.4</v>
      </c>
      <c r="F43" s="36">
        <v>20.2</v>
      </c>
      <c r="G43" s="37">
        <v>82</v>
      </c>
      <c r="H43" s="36">
        <v>4.5</v>
      </c>
      <c r="I43" s="36">
        <v>3.2</v>
      </c>
      <c r="J43" s="36">
        <v>0.2</v>
      </c>
      <c r="K43" s="36">
        <v>8.2</v>
      </c>
      <c r="L43" s="64" t="s">
        <v>2030</v>
      </c>
    </row>
    <row r="44" spans="2:12" ht="17.25" customHeight="1">
      <c r="B44" s="46" t="s">
        <v>2031</v>
      </c>
      <c r="C44" s="35">
        <v>20</v>
      </c>
      <c r="D44" s="36">
        <v>0.2</v>
      </c>
      <c r="E44" s="36">
        <v>0</v>
      </c>
      <c r="F44" s="36">
        <v>8.4</v>
      </c>
      <c r="G44" s="37">
        <v>35</v>
      </c>
      <c r="H44" s="36">
        <v>6</v>
      </c>
      <c r="I44" s="36">
        <v>0</v>
      </c>
      <c r="J44" s="36">
        <v>0.2</v>
      </c>
      <c r="K44" s="36">
        <v>0</v>
      </c>
      <c r="L44" s="64" t="s">
        <v>2032</v>
      </c>
    </row>
    <row r="45" spans="2:12" ht="17.25" customHeight="1">
      <c r="B45" s="46" t="s">
        <v>2031</v>
      </c>
      <c r="C45" s="35">
        <v>30</v>
      </c>
      <c r="D45" s="36">
        <v>0.2</v>
      </c>
      <c r="E45" s="36">
        <v>0</v>
      </c>
      <c r="F45" s="36">
        <v>12.6</v>
      </c>
      <c r="G45" s="37">
        <v>52.4</v>
      </c>
      <c r="H45" s="36">
        <v>9.4</v>
      </c>
      <c r="I45" s="36">
        <v>0</v>
      </c>
      <c r="J45" s="36">
        <v>0.3</v>
      </c>
      <c r="K45" s="36">
        <v>0</v>
      </c>
      <c r="L45" s="64" t="s">
        <v>2032</v>
      </c>
    </row>
    <row r="46" spans="2:12" ht="17.25" customHeight="1">
      <c r="B46" s="46" t="s">
        <v>2031</v>
      </c>
      <c r="C46" s="35">
        <v>50</v>
      </c>
      <c r="D46" s="36">
        <v>0.4</v>
      </c>
      <c r="E46" s="36">
        <v>0</v>
      </c>
      <c r="F46" s="36">
        <v>21</v>
      </c>
      <c r="G46" s="37">
        <v>87.3</v>
      </c>
      <c r="H46" s="36">
        <v>14.9</v>
      </c>
      <c r="I46" s="36">
        <v>0</v>
      </c>
      <c r="J46" s="36">
        <v>0.5</v>
      </c>
      <c r="K46" s="36">
        <v>0</v>
      </c>
      <c r="L46" s="64" t="s">
        <v>2032</v>
      </c>
    </row>
    <row r="47" spans="2:12" ht="15.75">
      <c r="B47" s="46" t="s">
        <v>2033</v>
      </c>
      <c r="C47" s="35">
        <v>15</v>
      </c>
      <c r="D47" s="36">
        <v>0.2</v>
      </c>
      <c r="E47" s="36">
        <v>1.4</v>
      </c>
      <c r="F47" s="36">
        <v>0.8</v>
      </c>
      <c r="G47" s="37">
        <v>48</v>
      </c>
      <c r="H47" s="36">
        <v>4.2</v>
      </c>
      <c r="I47" s="36">
        <v>4.9</v>
      </c>
      <c r="J47" s="36">
        <v>0.1</v>
      </c>
      <c r="K47" s="36">
        <v>0.8</v>
      </c>
      <c r="L47" s="64" t="s">
        <v>2034</v>
      </c>
    </row>
    <row r="48" spans="2:12" ht="15.75">
      <c r="B48" s="46" t="s">
        <v>2033</v>
      </c>
      <c r="C48" s="35">
        <v>20</v>
      </c>
      <c r="D48" s="36">
        <v>0.3</v>
      </c>
      <c r="E48" s="36">
        <v>1.9</v>
      </c>
      <c r="F48" s="36">
        <v>1.1</v>
      </c>
      <c r="G48" s="37">
        <v>64</v>
      </c>
      <c r="H48" s="36">
        <v>5.6</v>
      </c>
      <c r="I48" s="36">
        <v>6.5</v>
      </c>
      <c r="J48" s="36">
        <v>0.1</v>
      </c>
      <c r="K48" s="36">
        <v>1.1</v>
      </c>
      <c r="L48" s="64" t="s">
        <v>2034</v>
      </c>
    </row>
    <row r="49" spans="2:12" ht="15.75">
      <c r="B49" s="46" t="s">
        <v>2033</v>
      </c>
      <c r="C49" s="35">
        <v>30</v>
      </c>
      <c r="D49" s="36">
        <v>0.4</v>
      </c>
      <c r="E49" s="36">
        <v>2.8</v>
      </c>
      <c r="F49" s="36">
        <v>1.6</v>
      </c>
      <c r="G49" s="37">
        <v>95</v>
      </c>
      <c r="H49" s="36">
        <v>8.4</v>
      </c>
      <c r="I49" s="36">
        <v>9.8</v>
      </c>
      <c r="J49" s="36">
        <v>0.2</v>
      </c>
      <c r="K49" s="36">
        <v>1.6</v>
      </c>
      <c r="L49" s="64" t="s">
        <v>2034</v>
      </c>
    </row>
  </sheetData>
  <sheetProtection selectLockedCells="1" selectUnlockedCells="1"/>
  <mergeCells count="7">
    <mergeCell ref="L1:L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4"/>
  <sheetViews>
    <sheetView zoomScalePageLayoutView="0" workbookViewId="0" topLeftCell="A1">
      <selection activeCell="A36" sqref="A36:O44"/>
    </sheetView>
  </sheetViews>
  <sheetFormatPr defaultColWidth="9.00390625" defaultRowHeight="12.75"/>
  <cols>
    <col min="3" max="4" width="9.75390625" style="0" customWidth="1"/>
  </cols>
  <sheetData>
    <row r="1" spans="1:15" ht="15">
      <c r="A1" s="832" t="s">
        <v>2119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</row>
    <row r="2" spans="1:15" ht="1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spans="1:15" ht="15">
      <c r="A3" s="832" t="s">
        <v>2120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</row>
    <row r="4" spans="1:15" ht="15">
      <c r="A4" s="833" t="s">
        <v>2121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</row>
    <row r="5" spans="5:15" ht="15"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447"/>
    </row>
    <row r="6" spans="1:15" ht="12.75">
      <c r="A6" s="448" t="s">
        <v>2122</v>
      </c>
      <c r="B6" s="831" t="s">
        <v>2123</v>
      </c>
      <c r="C6" s="831"/>
      <c r="D6" s="831"/>
      <c r="E6" s="831" t="s">
        <v>2124</v>
      </c>
      <c r="F6" s="831"/>
      <c r="G6" s="831"/>
      <c r="H6" s="831"/>
      <c r="I6" s="831"/>
      <c r="J6" s="831"/>
      <c r="K6" s="831"/>
      <c r="L6" s="831"/>
      <c r="M6" s="831"/>
      <c r="N6" s="831"/>
      <c r="O6" s="447"/>
    </row>
    <row r="7" spans="1:15" ht="12.75">
      <c r="A7" s="449" t="s">
        <v>2125</v>
      </c>
      <c r="B7" s="450" t="s">
        <v>2126</v>
      </c>
      <c r="C7" s="450" t="s">
        <v>2127</v>
      </c>
      <c r="D7" s="450" t="s">
        <v>2128</v>
      </c>
      <c r="E7" s="451">
        <v>1</v>
      </c>
      <c r="F7" s="451">
        <v>2</v>
      </c>
      <c r="G7" s="451">
        <v>3</v>
      </c>
      <c r="H7" s="451">
        <v>4</v>
      </c>
      <c r="I7" s="451">
        <v>5</v>
      </c>
      <c r="J7" s="451">
        <v>6</v>
      </c>
      <c r="K7" s="451">
        <v>7</v>
      </c>
      <c r="L7" s="451">
        <v>8</v>
      </c>
      <c r="M7" s="451">
        <v>9</v>
      </c>
      <c r="N7" s="451">
        <v>10</v>
      </c>
      <c r="O7" s="447"/>
    </row>
    <row r="8" spans="1:15" ht="15">
      <c r="A8" s="452" t="s">
        <v>2129</v>
      </c>
      <c r="B8" s="479">
        <v>360</v>
      </c>
      <c r="C8" s="480">
        <f>B8*0.95</f>
        <v>342</v>
      </c>
      <c r="D8" s="480">
        <f>B8*1.05</f>
        <v>378</v>
      </c>
      <c r="E8" s="454">
        <f>сад!G20</f>
        <v>360.8</v>
      </c>
      <c r="F8" s="454">
        <f>сад!G47</f>
        <v>371.6</v>
      </c>
      <c r="G8" s="454">
        <f>сад!G77</f>
        <v>358.4</v>
      </c>
      <c r="H8" s="454">
        <f>сад!G103</f>
        <v>350.6</v>
      </c>
      <c r="I8" s="454">
        <f>сад!G132</f>
        <v>358</v>
      </c>
      <c r="J8" s="454">
        <f>сад!G162</f>
        <v>375</v>
      </c>
      <c r="K8" s="454">
        <f>сад!G192</f>
        <v>355.5</v>
      </c>
      <c r="L8" s="454">
        <f>сад!G222</f>
        <v>368.3</v>
      </c>
      <c r="M8" s="454">
        <f>сад!G251</f>
        <v>349.4</v>
      </c>
      <c r="N8" s="454">
        <f>сад!G279</f>
        <v>351.5</v>
      </c>
      <c r="O8" s="447"/>
    </row>
    <row r="9" spans="1:15" ht="15">
      <c r="A9" s="455" t="s">
        <v>2130</v>
      </c>
      <c r="B9" s="479">
        <v>90</v>
      </c>
      <c r="C9" s="480">
        <f>B9*0.95</f>
        <v>85.5</v>
      </c>
      <c r="D9" s="480">
        <f>B9*1.05</f>
        <v>94.5</v>
      </c>
      <c r="E9" s="454">
        <f>сад!G22</f>
        <v>90</v>
      </c>
      <c r="F9" s="454">
        <f>сад!G49</f>
        <v>95</v>
      </c>
      <c r="G9" s="454">
        <f>сад!G79</f>
        <v>90</v>
      </c>
      <c r="H9" s="454">
        <f>сад!G105</f>
        <v>90</v>
      </c>
      <c r="I9" s="454">
        <f>сад!G134</f>
        <v>86.616</v>
      </c>
      <c r="J9" s="454">
        <f>сад!G164</f>
        <v>90</v>
      </c>
      <c r="K9" s="456">
        <f>сад!G194</f>
        <v>86</v>
      </c>
      <c r="L9" s="456">
        <f>сад!G224</f>
        <v>95</v>
      </c>
      <c r="M9" s="454">
        <f>сад!G253</f>
        <v>90</v>
      </c>
      <c r="N9" s="456">
        <f>сад!G281</f>
        <v>90</v>
      </c>
      <c r="O9" s="447"/>
    </row>
    <row r="10" spans="1:15" ht="15">
      <c r="A10" s="455" t="s">
        <v>53</v>
      </c>
      <c r="B10" s="479">
        <v>630</v>
      </c>
      <c r="C10" s="480">
        <f>B10*0.95</f>
        <v>598.5</v>
      </c>
      <c r="D10" s="480">
        <f>B10*1.05</f>
        <v>661.5</v>
      </c>
      <c r="E10" s="454">
        <f>сад!G31</f>
        <v>636.06</v>
      </c>
      <c r="F10" s="454">
        <f>сад!G60</f>
        <v>640.26</v>
      </c>
      <c r="G10" s="454">
        <f>сад!G87</f>
        <v>640.7</v>
      </c>
      <c r="H10" s="454">
        <f>сад!G115</f>
        <v>619.1999999999999</v>
      </c>
      <c r="I10" s="454">
        <f>сад!G145</f>
        <v>614.16</v>
      </c>
      <c r="J10" s="477">
        <f>сад!G176</f>
        <v>605.36</v>
      </c>
      <c r="K10" s="477">
        <f>сад!G205</f>
        <v>650.06</v>
      </c>
      <c r="L10" s="454">
        <f>сад!G234</f>
        <v>639</v>
      </c>
      <c r="M10" s="454">
        <f>сад!G263</f>
        <v>638.8</v>
      </c>
      <c r="N10" s="477">
        <f>сад!G293</f>
        <v>615.8100000000001</v>
      </c>
      <c r="O10" s="447"/>
    </row>
    <row r="11" spans="1:15" ht="15">
      <c r="A11" s="455" t="s">
        <v>2131</v>
      </c>
      <c r="B11" s="479">
        <v>540</v>
      </c>
      <c r="C11" s="480">
        <f>B11*0.95</f>
        <v>513</v>
      </c>
      <c r="D11" s="480">
        <f>B11*1.05</f>
        <v>567</v>
      </c>
      <c r="E11" s="454">
        <f>сад!G39</f>
        <v>533.5966666666667</v>
      </c>
      <c r="F11" s="454">
        <f>сад!G68</f>
        <v>513.3</v>
      </c>
      <c r="G11" s="454">
        <f>сад!G95</f>
        <v>531</v>
      </c>
      <c r="H11" s="477">
        <f>сад!G123</f>
        <v>560.3933333333333</v>
      </c>
      <c r="I11" s="454">
        <f>сад!G153</f>
        <v>561.5</v>
      </c>
      <c r="J11" s="477">
        <f>сад!G184</f>
        <v>549.5</v>
      </c>
      <c r="K11" s="477">
        <f>сад!G214</f>
        <v>528.5</v>
      </c>
      <c r="L11" s="454">
        <f>сад!G242</f>
        <v>518</v>
      </c>
      <c r="M11" s="454">
        <f>сад!G271</f>
        <v>541.3000000000001</v>
      </c>
      <c r="N11" s="454">
        <f>сад!G301</f>
        <v>563</v>
      </c>
      <c r="O11" s="447"/>
    </row>
    <row r="12" spans="1:15" ht="14.25">
      <c r="A12" s="457" t="s">
        <v>2132</v>
      </c>
      <c r="B12" s="458">
        <f>SUM(B8:B11)</f>
        <v>1620</v>
      </c>
      <c r="C12" s="459"/>
      <c r="D12" s="459"/>
      <c r="E12" s="460">
        <f aca="true" t="shared" si="0" ref="E12:N12">SUM(E8:E11)</f>
        <v>1620.4566666666665</v>
      </c>
      <c r="F12" s="460">
        <f t="shared" si="0"/>
        <v>1620.16</v>
      </c>
      <c r="G12" s="460">
        <f t="shared" si="0"/>
        <v>1620.1</v>
      </c>
      <c r="H12" s="460">
        <f t="shared" si="0"/>
        <v>1620.1933333333332</v>
      </c>
      <c r="I12" s="460">
        <f t="shared" si="0"/>
        <v>1620.2759999999998</v>
      </c>
      <c r="J12" s="460">
        <f t="shared" si="0"/>
        <v>1619.8600000000001</v>
      </c>
      <c r="K12" s="460">
        <f t="shared" si="0"/>
        <v>1620.06</v>
      </c>
      <c r="L12" s="460">
        <f t="shared" si="0"/>
        <v>1620.3</v>
      </c>
      <c r="M12" s="460">
        <f t="shared" si="0"/>
        <v>1619.5</v>
      </c>
      <c r="N12" s="460">
        <f t="shared" si="0"/>
        <v>1620.31</v>
      </c>
      <c r="O12" s="447"/>
    </row>
    <row r="13" spans="1:15" ht="12.75">
      <c r="A13" s="836" t="s">
        <v>2133</v>
      </c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</row>
    <row r="14" spans="1:15" ht="12.75">
      <c r="A14" s="461" t="s">
        <v>2134</v>
      </c>
      <c r="B14" s="462"/>
      <c r="C14" s="463"/>
      <c r="D14" s="463"/>
      <c r="E14" s="463"/>
      <c r="F14" s="463"/>
      <c r="G14" s="463"/>
      <c r="H14" s="463"/>
      <c r="I14" s="464"/>
      <c r="J14" s="461"/>
      <c r="K14" s="461"/>
      <c r="L14" s="462"/>
      <c r="M14" s="462"/>
      <c r="N14" s="465"/>
      <c r="O14" s="466"/>
    </row>
    <row r="15" spans="1:15" ht="12.75">
      <c r="A15" s="467" t="s">
        <v>2135</v>
      </c>
      <c r="B15" s="468"/>
      <c r="C15" s="468"/>
      <c r="D15" s="468"/>
      <c r="E15" s="468"/>
      <c r="F15" s="469"/>
      <c r="G15" s="469"/>
      <c r="H15" s="469"/>
      <c r="I15" s="469"/>
      <c r="J15" s="469"/>
      <c r="K15" s="469"/>
      <c r="L15" s="469"/>
      <c r="M15" s="469"/>
      <c r="N15" s="469"/>
      <c r="O15" s="470"/>
    </row>
    <row r="16" spans="1:15" ht="12.75">
      <c r="A16" s="467"/>
      <c r="B16" s="468"/>
      <c r="C16" s="468"/>
      <c r="D16" s="468"/>
      <c r="E16" s="468"/>
      <c r="F16" s="469"/>
      <c r="G16" s="469"/>
      <c r="H16" s="469"/>
      <c r="I16" s="469"/>
      <c r="J16" s="469"/>
      <c r="K16" s="469"/>
      <c r="L16" s="469"/>
      <c r="M16" s="469"/>
      <c r="N16" s="469"/>
      <c r="O16" s="470"/>
    </row>
    <row r="17" spans="1:15" ht="15">
      <c r="A17" s="832" t="s">
        <v>2136</v>
      </c>
      <c r="B17" s="832"/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</row>
    <row r="18" spans="1:15" ht="14.25">
      <c r="A18" s="833" t="s">
        <v>2137</v>
      </c>
      <c r="B18" s="833"/>
      <c r="C18" s="833"/>
      <c r="D18" s="833"/>
      <c r="E18" s="833"/>
      <c r="F18" s="833"/>
      <c r="G18" s="833"/>
      <c r="H18" s="833"/>
      <c r="I18" s="833"/>
      <c r="J18" s="833"/>
      <c r="K18" s="833"/>
      <c r="L18" s="833"/>
      <c r="M18" s="833"/>
      <c r="N18" s="833"/>
      <c r="O18" s="833"/>
    </row>
    <row r="19" spans="1:15" ht="15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7"/>
    </row>
    <row r="20" spans="1:15" ht="12.75">
      <c r="A20" s="448" t="s">
        <v>2122</v>
      </c>
      <c r="B20" s="835" t="s">
        <v>2138</v>
      </c>
      <c r="C20" s="831" t="s">
        <v>2139</v>
      </c>
      <c r="D20" s="831"/>
      <c r="E20" s="831"/>
      <c r="F20" s="831" t="s">
        <v>2124</v>
      </c>
      <c r="G20" s="831"/>
      <c r="H20" s="831"/>
      <c r="I20" s="831"/>
      <c r="J20" s="831"/>
      <c r="K20" s="831"/>
      <c r="L20" s="831"/>
      <c r="M20" s="831"/>
      <c r="N20" s="831"/>
      <c r="O20" s="831"/>
    </row>
    <row r="21" spans="1:15" ht="25.5">
      <c r="A21" s="449" t="s">
        <v>2125</v>
      </c>
      <c r="B21" s="835"/>
      <c r="C21" s="471" t="s">
        <v>2140</v>
      </c>
      <c r="D21" s="471" t="s">
        <v>2141</v>
      </c>
      <c r="E21" s="471" t="s">
        <v>2142</v>
      </c>
      <c r="F21" s="451">
        <v>1</v>
      </c>
      <c r="G21" s="451">
        <v>2</v>
      </c>
      <c r="H21" s="451">
        <v>3</v>
      </c>
      <c r="I21" s="451">
        <v>4</v>
      </c>
      <c r="J21" s="451">
        <v>5</v>
      </c>
      <c r="K21" s="451">
        <v>6</v>
      </c>
      <c r="L21" s="451">
        <v>7</v>
      </c>
      <c r="M21" s="451">
        <v>8</v>
      </c>
      <c r="N21" s="451">
        <v>9</v>
      </c>
      <c r="O21" s="451">
        <v>10</v>
      </c>
    </row>
    <row r="22" spans="1:15" ht="15">
      <c r="A22" s="452" t="s">
        <v>2129</v>
      </c>
      <c r="B22" s="453">
        <v>360</v>
      </c>
      <c r="C22" s="480">
        <f>(F22+G22+H22+I22+J22)/5</f>
        <v>359.88</v>
      </c>
      <c r="D22" s="480">
        <f>(K22+L22+M22+N22+O22)/5</f>
        <v>359.93999999999994</v>
      </c>
      <c r="E22" s="482">
        <f>(F22+G22+H22+I22+J22+K22+L22+M22+N22+O22)/10</f>
        <v>359.91</v>
      </c>
      <c r="F22" s="454">
        <f aca="true" t="shared" si="1" ref="F22:O25">E8</f>
        <v>360.8</v>
      </c>
      <c r="G22" s="454">
        <f t="shared" si="1"/>
        <v>371.6</v>
      </c>
      <c r="H22" s="454">
        <f t="shared" si="1"/>
        <v>358.4</v>
      </c>
      <c r="I22" s="454">
        <f t="shared" si="1"/>
        <v>350.6</v>
      </c>
      <c r="J22" s="454">
        <f t="shared" si="1"/>
        <v>358</v>
      </c>
      <c r="K22" s="454">
        <f t="shared" si="1"/>
        <v>375</v>
      </c>
      <c r="L22" s="454">
        <f t="shared" si="1"/>
        <v>355.5</v>
      </c>
      <c r="M22" s="454">
        <f t="shared" si="1"/>
        <v>368.3</v>
      </c>
      <c r="N22" s="454">
        <f t="shared" si="1"/>
        <v>349.4</v>
      </c>
      <c r="O22" s="454">
        <f t="shared" si="1"/>
        <v>351.5</v>
      </c>
    </row>
    <row r="23" spans="1:15" ht="15">
      <c r="A23" s="455" t="s">
        <v>2130</v>
      </c>
      <c r="B23" s="453">
        <v>90</v>
      </c>
      <c r="C23" s="482">
        <f>(F23+G23+H23+I23+J23)/5</f>
        <v>90.3232</v>
      </c>
      <c r="D23" s="480">
        <f>(K23+L23+M23+N23+O23)/5</f>
        <v>90.2</v>
      </c>
      <c r="E23" s="482">
        <f>(F23+G23+H23+I23+J23+K23+L23+M23+N23+O23)/10</f>
        <v>90.2616</v>
      </c>
      <c r="F23" s="454">
        <f t="shared" si="1"/>
        <v>90</v>
      </c>
      <c r="G23" s="454">
        <f t="shared" si="1"/>
        <v>95</v>
      </c>
      <c r="H23" s="454">
        <f t="shared" si="1"/>
        <v>90</v>
      </c>
      <c r="I23" s="454">
        <f t="shared" si="1"/>
        <v>90</v>
      </c>
      <c r="J23" s="454">
        <f t="shared" si="1"/>
        <v>86.616</v>
      </c>
      <c r="K23" s="454">
        <f t="shared" si="1"/>
        <v>90</v>
      </c>
      <c r="L23" s="454">
        <f t="shared" si="1"/>
        <v>86</v>
      </c>
      <c r="M23" s="454">
        <f t="shared" si="1"/>
        <v>95</v>
      </c>
      <c r="N23" s="454">
        <f t="shared" si="1"/>
        <v>90</v>
      </c>
      <c r="O23" s="454">
        <f t="shared" si="1"/>
        <v>90</v>
      </c>
    </row>
    <row r="24" spans="1:15" ht="15">
      <c r="A24" s="455" t="s">
        <v>53</v>
      </c>
      <c r="B24" s="453">
        <v>630</v>
      </c>
      <c r="C24" s="480">
        <f>(F24+G24+H24+I24+J24)/5</f>
        <v>630.0759999999999</v>
      </c>
      <c r="D24" s="480">
        <f>(K24+L24+M24+N24+O24)/5</f>
        <v>629.806</v>
      </c>
      <c r="E24" s="482">
        <f>(F24+G24+H24+I24+J24+K24+L24+M24+N24+O24)/10</f>
        <v>629.941</v>
      </c>
      <c r="F24" s="454">
        <f t="shared" si="1"/>
        <v>636.06</v>
      </c>
      <c r="G24" s="454">
        <f t="shared" si="1"/>
        <v>640.26</v>
      </c>
      <c r="H24" s="454">
        <f t="shared" si="1"/>
        <v>640.7</v>
      </c>
      <c r="I24" s="454">
        <f t="shared" si="1"/>
        <v>619.1999999999999</v>
      </c>
      <c r="J24" s="454">
        <f t="shared" si="1"/>
        <v>614.16</v>
      </c>
      <c r="K24" s="454">
        <f t="shared" si="1"/>
        <v>605.36</v>
      </c>
      <c r="L24" s="477">
        <f t="shared" si="1"/>
        <v>650.06</v>
      </c>
      <c r="M24" s="454">
        <f t="shared" si="1"/>
        <v>639</v>
      </c>
      <c r="N24" s="454">
        <f t="shared" si="1"/>
        <v>638.8</v>
      </c>
      <c r="O24" s="454">
        <f t="shared" si="1"/>
        <v>615.8100000000001</v>
      </c>
    </row>
    <row r="25" spans="1:15" ht="15">
      <c r="A25" s="455" t="s">
        <v>2131</v>
      </c>
      <c r="B25" s="453">
        <v>540</v>
      </c>
      <c r="C25" s="480">
        <f>(F25+G25+H25+I25+J25)/5</f>
        <v>539.958</v>
      </c>
      <c r="D25" s="480">
        <f>(K25+L25+M25+N25+O25)/5</f>
        <v>540.0600000000001</v>
      </c>
      <c r="E25" s="482">
        <f>(F25+G25+H25+I25+J25+K25+L25+M25+N25+O25)/10</f>
        <v>540.009</v>
      </c>
      <c r="F25" s="454">
        <f t="shared" si="1"/>
        <v>533.5966666666667</v>
      </c>
      <c r="G25" s="454">
        <f t="shared" si="1"/>
        <v>513.3</v>
      </c>
      <c r="H25" s="454">
        <f t="shared" si="1"/>
        <v>531</v>
      </c>
      <c r="I25" s="454">
        <f t="shared" si="1"/>
        <v>560.3933333333333</v>
      </c>
      <c r="J25" s="454">
        <f t="shared" si="1"/>
        <v>561.5</v>
      </c>
      <c r="K25" s="454">
        <f t="shared" si="1"/>
        <v>549.5</v>
      </c>
      <c r="L25" s="454">
        <f t="shared" si="1"/>
        <v>528.5</v>
      </c>
      <c r="M25" s="454">
        <f t="shared" si="1"/>
        <v>518</v>
      </c>
      <c r="N25" s="454">
        <f t="shared" si="1"/>
        <v>541.3000000000001</v>
      </c>
      <c r="O25" s="454">
        <f t="shared" si="1"/>
        <v>563</v>
      </c>
    </row>
    <row r="26" spans="1:15" ht="14.25">
      <c r="A26" s="457" t="s">
        <v>2132</v>
      </c>
      <c r="B26" s="458">
        <f aca="true" t="shared" si="2" ref="B26:O26">SUM(B22:B25)</f>
        <v>1620</v>
      </c>
      <c r="C26" s="472">
        <f t="shared" si="2"/>
        <v>1620.2372</v>
      </c>
      <c r="D26" s="472">
        <f t="shared" si="2"/>
        <v>1620.0059999999999</v>
      </c>
      <c r="E26" s="472">
        <f t="shared" si="2"/>
        <v>1620.1216</v>
      </c>
      <c r="F26" s="460">
        <f t="shared" si="2"/>
        <v>1620.4566666666665</v>
      </c>
      <c r="G26" s="460">
        <f t="shared" si="2"/>
        <v>1620.16</v>
      </c>
      <c r="H26" s="460">
        <f t="shared" si="2"/>
        <v>1620.1</v>
      </c>
      <c r="I26" s="460">
        <f t="shared" si="2"/>
        <v>1620.1933333333332</v>
      </c>
      <c r="J26" s="460">
        <f t="shared" si="2"/>
        <v>1620.2759999999998</v>
      </c>
      <c r="K26" s="460">
        <f t="shared" si="2"/>
        <v>1619.8600000000001</v>
      </c>
      <c r="L26" s="460">
        <f t="shared" si="2"/>
        <v>1620.06</v>
      </c>
      <c r="M26" s="460">
        <f t="shared" si="2"/>
        <v>1620.3</v>
      </c>
      <c r="N26" s="460">
        <f t="shared" si="2"/>
        <v>1619.5</v>
      </c>
      <c r="O26" s="460">
        <f t="shared" si="2"/>
        <v>1620.31</v>
      </c>
    </row>
    <row r="27" spans="5:15" ht="12.75"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47"/>
    </row>
    <row r="28" spans="1:15" ht="15">
      <c r="A28" s="832" t="s">
        <v>2143</v>
      </c>
      <c r="B28" s="832"/>
      <c r="C28" s="832"/>
      <c r="D28" s="832"/>
      <c r="E28" s="832"/>
      <c r="F28" s="832"/>
      <c r="G28" s="832"/>
      <c r="H28" s="832"/>
      <c r="I28" s="832"/>
      <c r="J28" s="832"/>
      <c r="K28" s="832"/>
      <c r="L28" s="832"/>
      <c r="M28" s="832"/>
      <c r="N28" s="832"/>
      <c r="O28" s="832"/>
    </row>
    <row r="29" spans="1:15" ht="14.25">
      <c r="A29" s="833" t="s">
        <v>2144</v>
      </c>
      <c r="B29" s="833"/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</row>
    <row r="30" spans="5:15" ht="12.75"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47"/>
    </row>
    <row r="31" spans="5:15" ht="12.75">
      <c r="E31" s="473"/>
      <c r="F31" s="473"/>
      <c r="G31" s="473"/>
      <c r="H31" s="473"/>
      <c r="I31" s="473"/>
      <c r="J31" s="473"/>
      <c r="K31" s="473"/>
      <c r="L31" s="473"/>
      <c r="M31" s="473"/>
      <c r="N31" s="473"/>
      <c r="O31" s="447"/>
    </row>
    <row r="32" spans="1:15" ht="12.75">
      <c r="A32" s="448" t="s">
        <v>2122</v>
      </c>
      <c r="B32" s="835" t="s">
        <v>2145</v>
      </c>
      <c r="C32" s="831" t="s">
        <v>2139</v>
      </c>
      <c r="D32" s="831"/>
      <c r="E32" s="831"/>
      <c r="F32" s="831" t="s">
        <v>2124</v>
      </c>
      <c r="G32" s="831"/>
      <c r="H32" s="831"/>
      <c r="I32" s="831"/>
      <c r="J32" s="831"/>
      <c r="K32" s="831"/>
      <c r="L32" s="831"/>
      <c r="M32" s="831"/>
      <c r="N32" s="831"/>
      <c r="O32" s="831"/>
    </row>
    <row r="33" spans="1:15" ht="25.5">
      <c r="A33" s="449" t="s">
        <v>2125</v>
      </c>
      <c r="B33" s="835"/>
      <c r="C33" s="471" t="s">
        <v>2140</v>
      </c>
      <c r="D33" s="471" t="s">
        <v>2141</v>
      </c>
      <c r="E33" s="471" t="s">
        <v>2142</v>
      </c>
      <c r="F33" s="451">
        <v>1</v>
      </c>
      <c r="G33" s="451">
        <v>2</v>
      </c>
      <c r="H33" s="451">
        <v>3</v>
      </c>
      <c r="I33" s="451">
        <v>4</v>
      </c>
      <c r="J33" s="451">
        <v>5</v>
      </c>
      <c r="K33" s="451">
        <v>6</v>
      </c>
      <c r="L33" s="451">
        <v>7</v>
      </c>
      <c r="M33" s="451">
        <v>8</v>
      </c>
      <c r="N33" s="451">
        <v>9</v>
      </c>
      <c r="O33" s="451">
        <v>10</v>
      </c>
    </row>
    <row r="34" spans="1:15" ht="15">
      <c r="A34" s="474" t="s">
        <v>2146</v>
      </c>
      <c r="B34" s="453">
        <v>1620</v>
      </c>
      <c r="C34" s="482">
        <f aca="true" t="shared" si="3" ref="C34:O34">C26</f>
        <v>1620.2372</v>
      </c>
      <c r="D34" s="482">
        <f t="shared" si="3"/>
        <v>1620.0059999999999</v>
      </c>
      <c r="E34" s="482">
        <f t="shared" si="3"/>
        <v>1620.1216</v>
      </c>
      <c r="F34" s="475">
        <f t="shared" si="3"/>
        <v>1620.4566666666665</v>
      </c>
      <c r="G34" s="475">
        <f t="shared" si="3"/>
        <v>1620.16</v>
      </c>
      <c r="H34" s="477">
        <f t="shared" si="3"/>
        <v>1620.1</v>
      </c>
      <c r="I34" s="477">
        <f t="shared" si="3"/>
        <v>1620.1933333333332</v>
      </c>
      <c r="J34" s="477">
        <f t="shared" si="3"/>
        <v>1620.2759999999998</v>
      </c>
      <c r="K34" s="477">
        <f t="shared" si="3"/>
        <v>1619.8600000000001</v>
      </c>
      <c r="L34" s="477">
        <f t="shared" si="3"/>
        <v>1620.06</v>
      </c>
      <c r="M34" s="477">
        <f t="shared" si="3"/>
        <v>1620.3</v>
      </c>
      <c r="N34" s="477">
        <f t="shared" si="3"/>
        <v>1619.5</v>
      </c>
      <c r="O34" s="477">
        <f t="shared" si="3"/>
        <v>1620.31</v>
      </c>
    </row>
    <row r="35" spans="5:15" ht="12.75"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47"/>
    </row>
    <row r="36" spans="5:15" ht="12.75"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47"/>
    </row>
    <row r="37" spans="5:15" ht="12.75"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47"/>
    </row>
    <row r="38" spans="5:15" ht="12.75"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47"/>
    </row>
    <row r="39" spans="5:15" ht="12.75">
      <c r="E39" s="473"/>
      <c r="F39" s="473"/>
      <c r="G39" s="473"/>
      <c r="H39" s="473"/>
      <c r="I39" s="473"/>
      <c r="J39" s="473"/>
      <c r="K39" s="473"/>
      <c r="L39" s="473"/>
      <c r="M39" s="473"/>
      <c r="N39" s="473"/>
      <c r="O39" s="447"/>
    </row>
    <row r="40" spans="5:15" ht="12.75"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47"/>
    </row>
    <row r="41" spans="5:15" ht="12.75"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47"/>
    </row>
    <row r="42" spans="5:15" ht="12.75"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47"/>
    </row>
    <row r="43" spans="5:15" ht="12.75"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47"/>
    </row>
    <row r="44" spans="5:15" ht="12.75"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47"/>
    </row>
  </sheetData>
  <sheetProtection/>
  <mergeCells count="17">
    <mergeCell ref="A28:O28"/>
    <mergeCell ref="A29:O29"/>
    <mergeCell ref="B32:B33"/>
    <mergeCell ref="C32:E32"/>
    <mergeCell ref="F32:O32"/>
    <mergeCell ref="A13:O13"/>
    <mergeCell ref="A17:O17"/>
    <mergeCell ref="A18:O18"/>
    <mergeCell ref="B20:B21"/>
    <mergeCell ref="C20:E20"/>
    <mergeCell ref="F20:O20"/>
    <mergeCell ref="A1:O1"/>
    <mergeCell ref="A3:O3"/>
    <mergeCell ref="A4:O4"/>
    <mergeCell ref="E5:N5"/>
    <mergeCell ref="B6:D6"/>
    <mergeCell ref="E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AI339"/>
  <sheetViews>
    <sheetView zoomScale="93" zoomScaleNormal="93" workbookViewId="0" topLeftCell="A1">
      <selection activeCell="J6" sqref="J6:L6"/>
    </sheetView>
  </sheetViews>
  <sheetFormatPr defaultColWidth="9.00390625" defaultRowHeight="12.75"/>
  <cols>
    <col min="1" max="1" width="18.625" style="510" customWidth="1"/>
    <col min="2" max="2" width="50.125" style="511" customWidth="1"/>
    <col min="3" max="3" width="8.125" style="512" customWidth="1"/>
    <col min="4" max="11" width="8.125" style="513" customWidth="1"/>
    <col min="12" max="12" width="24.375" style="514" customWidth="1"/>
    <col min="13" max="13" width="30.125" style="538" hidden="1" customWidth="1"/>
    <col min="14" max="14" width="6.75390625" style="538" customWidth="1"/>
    <col min="15" max="15" width="13.625" style="538" customWidth="1"/>
    <col min="16" max="18" width="6.75390625" style="538" customWidth="1"/>
    <col min="19" max="19" width="12.375" style="538" customWidth="1"/>
    <col min="20" max="21" width="10.75390625" style="538" customWidth="1"/>
    <col min="22" max="35" width="9.125" style="538" customWidth="1"/>
    <col min="36" max="16384" width="9.125" style="532" customWidth="1"/>
  </cols>
  <sheetData>
    <row r="1" spans="1:16" ht="15" customHeight="1">
      <c r="A1" s="486"/>
      <c r="B1" s="487"/>
      <c r="C1" s="488"/>
      <c r="D1" s="489"/>
      <c r="E1" s="489"/>
      <c r="F1" s="490"/>
      <c r="G1" s="490"/>
      <c r="H1" s="490"/>
      <c r="I1" s="490"/>
      <c r="J1" s="491" t="s">
        <v>2397</v>
      </c>
      <c r="K1" s="491"/>
      <c r="L1" s="492"/>
      <c r="M1" s="549"/>
      <c r="N1" s="549"/>
      <c r="O1" s="549"/>
      <c r="P1" s="549"/>
    </row>
    <row r="2" spans="1:16" ht="15" customHeight="1">
      <c r="A2" s="486"/>
      <c r="B2" s="487"/>
      <c r="C2" s="488"/>
      <c r="D2" s="489"/>
      <c r="E2" s="489"/>
      <c r="F2" s="490"/>
      <c r="G2" s="490"/>
      <c r="H2" s="490"/>
      <c r="I2" s="490"/>
      <c r="J2" s="492"/>
      <c r="K2" s="492"/>
      <c r="L2" s="492"/>
      <c r="M2" s="549"/>
      <c r="N2" s="549"/>
      <c r="O2" s="549"/>
      <c r="P2" s="549"/>
    </row>
    <row r="3" spans="1:16" ht="15" customHeight="1">
      <c r="A3" s="486"/>
      <c r="B3" s="487"/>
      <c r="C3" s="488"/>
      <c r="D3" s="489"/>
      <c r="E3" s="489"/>
      <c r="F3" s="490"/>
      <c r="G3" s="490"/>
      <c r="H3" s="490"/>
      <c r="I3" s="490"/>
      <c r="J3" s="515" t="s">
        <v>2219</v>
      </c>
      <c r="K3" s="493"/>
      <c r="L3" s="492"/>
      <c r="M3" s="549"/>
      <c r="N3" s="549"/>
      <c r="O3" s="549"/>
      <c r="P3" s="549"/>
    </row>
    <row r="4" spans="1:16" ht="15" customHeight="1">
      <c r="A4" s="486"/>
      <c r="B4" s="487"/>
      <c r="C4" s="488"/>
      <c r="D4" s="489"/>
      <c r="E4" s="489"/>
      <c r="F4" s="490"/>
      <c r="G4" s="490"/>
      <c r="H4" s="490"/>
      <c r="I4" s="490"/>
      <c r="J4" s="841" t="s">
        <v>2217</v>
      </c>
      <c r="K4" s="841"/>
      <c r="L4" s="841"/>
      <c r="M4" s="549"/>
      <c r="N4" s="549"/>
      <c r="O4" s="549"/>
      <c r="P4" s="549"/>
    </row>
    <row r="5" spans="1:16" ht="15" customHeight="1">
      <c r="A5" s="486"/>
      <c r="B5" s="487"/>
      <c r="C5" s="488"/>
      <c r="D5" s="489"/>
      <c r="E5" s="489"/>
      <c r="F5" s="490"/>
      <c r="G5" s="490"/>
      <c r="H5" s="490"/>
      <c r="I5" s="490"/>
      <c r="J5" s="516" t="s">
        <v>2218</v>
      </c>
      <c r="K5" s="494"/>
      <c r="L5" s="492"/>
      <c r="M5" s="549"/>
      <c r="N5" s="549"/>
      <c r="O5" s="549"/>
      <c r="P5" s="549"/>
    </row>
    <row r="6" spans="1:16" ht="15" customHeight="1">
      <c r="A6" s="486"/>
      <c r="B6" s="487"/>
      <c r="C6" s="488"/>
      <c r="D6" s="489"/>
      <c r="E6" s="489"/>
      <c r="F6" s="495"/>
      <c r="G6" s="495"/>
      <c r="H6" s="495"/>
      <c r="I6" s="495"/>
      <c r="J6" s="494" t="s">
        <v>2398</v>
      </c>
      <c r="K6" s="494"/>
      <c r="L6" s="492"/>
      <c r="M6" s="549"/>
      <c r="N6" s="549"/>
      <c r="O6" s="549"/>
      <c r="P6" s="549"/>
    </row>
    <row r="7" spans="1:16" ht="13.5" customHeight="1">
      <c r="A7" s="486"/>
      <c r="B7" s="487"/>
      <c r="C7" s="488"/>
      <c r="D7" s="489"/>
      <c r="E7" s="489"/>
      <c r="F7" s="495"/>
      <c r="G7" s="495"/>
      <c r="H7" s="495"/>
      <c r="I7" s="495"/>
      <c r="J7" s="494"/>
      <c r="K7" s="494"/>
      <c r="L7" s="492"/>
      <c r="M7" s="549"/>
      <c r="N7" s="549"/>
      <c r="O7" s="549"/>
      <c r="P7" s="549"/>
    </row>
    <row r="8" spans="1:16" ht="17.25" customHeight="1">
      <c r="A8" s="842" t="s">
        <v>2395</v>
      </c>
      <c r="B8" s="842"/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549"/>
      <c r="N8" s="549"/>
      <c r="O8" s="549"/>
      <c r="P8" s="549"/>
    </row>
    <row r="9" spans="1:16" ht="15" customHeight="1">
      <c r="A9" s="837" t="s">
        <v>2330</v>
      </c>
      <c r="B9" s="837"/>
      <c r="C9" s="837"/>
      <c r="D9" s="837"/>
      <c r="E9" s="837"/>
      <c r="F9" s="837"/>
      <c r="G9" s="837"/>
      <c r="H9" s="837"/>
      <c r="I9" s="837"/>
      <c r="J9" s="837"/>
      <c r="K9" s="837"/>
      <c r="L9" s="837"/>
      <c r="M9" s="549"/>
      <c r="N9" s="549"/>
      <c r="O9" s="549"/>
      <c r="P9" s="549"/>
    </row>
    <row r="10" spans="1:16" ht="15" customHeight="1">
      <c r="A10" s="837" t="s">
        <v>2349</v>
      </c>
      <c r="B10" s="837"/>
      <c r="C10" s="837"/>
      <c r="D10" s="837"/>
      <c r="E10" s="837"/>
      <c r="F10" s="837"/>
      <c r="G10" s="837"/>
      <c r="H10" s="837"/>
      <c r="I10" s="837"/>
      <c r="J10" s="837"/>
      <c r="K10" s="837"/>
      <c r="L10" s="837"/>
      <c r="M10" s="549"/>
      <c r="N10" s="549"/>
      <c r="O10" s="549"/>
      <c r="P10" s="549"/>
    </row>
    <row r="11" spans="1:16" ht="15" customHeight="1">
      <c r="A11" s="843" t="s">
        <v>2396</v>
      </c>
      <c r="B11" s="843"/>
      <c r="C11" s="843"/>
      <c r="D11" s="843"/>
      <c r="E11" s="843"/>
      <c r="F11" s="843"/>
      <c r="G11" s="843"/>
      <c r="H11" s="843"/>
      <c r="I11" s="843"/>
      <c r="J11" s="843"/>
      <c r="K11" s="843"/>
      <c r="L11" s="843"/>
      <c r="M11" s="549"/>
      <c r="N11" s="549"/>
      <c r="O11" s="549"/>
      <c r="P11" s="549"/>
    </row>
    <row r="12" spans="1:16" ht="15" customHeight="1">
      <c r="A12" s="846" t="s">
        <v>0</v>
      </c>
      <c r="B12" s="846" t="s">
        <v>1</v>
      </c>
      <c r="C12" s="846" t="s">
        <v>2</v>
      </c>
      <c r="D12" s="838" t="s">
        <v>3</v>
      </c>
      <c r="E12" s="838"/>
      <c r="F12" s="838"/>
      <c r="G12" s="839" t="s">
        <v>4</v>
      </c>
      <c r="H12" s="840" t="s">
        <v>5</v>
      </c>
      <c r="I12" s="840"/>
      <c r="J12" s="840"/>
      <c r="K12" s="840" t="s">
        <v>6</v>
      </c>
      <c r="L12" s="840" t="s">
        <v>2212</v>
      </c>
      <c r="M12" s="549"/>
      <c r="N12" s="549"/>
      <c r="O12" s="549"/>
      <c r="P12" s="549"/>
    </row>
    <row r="13" spans="1:16" ht="39.75" customHeight="1">
      <c r="A13" s="846"/>
      <c r="B13" s="846"/>
      <c r="C13" s="846"/>
      <c r="D13" s="630" t="s">
        <v>8</v>
      </c>
      <c r="E13" s="630" t="s">
        <v>9</v>
      </c>
      <c r="F13" s="630" t="s">
        <v>10</v>
      </c>
      <c r="G13" s="839"/>
      <c r="H13" s="631" t="s">
        <v>11</v>
      </c>
      <c r="I13" s="631" t="s">
        <v>12</v>
      </c>
      <c r="J13" s="631" t="s">
        <v>13</v>
      </c>
      <c r="K13" s="840"/>
      <c r="L13" s="840"/>
      <c r="M13" s="594" t="s">
        <v>2371</v>
      </c>
      <c r="N13" s="549"/>
      <c r="O13" s="549"/>
      <c r="P13" s="549"/>
    </row>
    <row r="14" spans="1:27" ht="15" customHeight="1">
      <c r="A14" s="844" t="s">
        <v>14</v>
      </c>
      <c r="B14" s="844"/>
      <c r="C14" s="844"/>
      <c r="D14" s="844"/>
      <c r="E14" s="844"/>
      <c r="F14" s="844"/>
      <c r="G14" s="844"/>
      <c r="H14" s="844"/>
      <c r="I14" s="844"/>
      <c r="J14" s="844"/>
      <c r="K14" s="844"/>
      <c r="L14" s="844"/>
      <c r="M14" s="549"/>
      <c r="N14" s="549"/>
      <c r="O14" s="549"/>
      <c r="P14" s="549"/>
      <c r="S14" s="607"/>
      <c r="T14" s="607"/>
      <c r="U14" s="607"/>
      <c r="V14" s="607"/>
      <c r="W14" s="607"/>
      <c r="X14" s="607"/>
      <c r="Y14" s="607"/>
      <c r="Z14" s="607"/>
      <c r="AA14" s="607"/>
    </row>
    <row r="15" spans="1:27" ht="15" customHeight="1">
      <c r="A15" s="632" t="s">
        <v>15</v>
      </c>
      <c r="B15" s="633"/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549"/>
      <c r="N15" s="549"/>
      <c r="O15" s="549"/>
      <c r="P15" s="549"/>
      <c r="S15" s="607"/>
      <c r="T15" s="607"/>
      <c r="U15" s="607"/>
      <c r="V15" s="607"/>
      <c r="W15" s="607"/>
      <c r="X15" s="607"/>
      <c r="Y15" s="607"/>
      <c r="Z15" s="607"/>
      <c r="AA15" s="607"/>
    </row>
    <row r="16" spans="1:16" ht="15.75" customHeight="1">
      <c r="A16" s="552"/>
      <c r="B16" s="634" t="s">
        <v>2307</v>
      </c>
      <c r="C16" s="579">
        <v>20</v>
      </c>
      <c r="D16" s="573">
        <v>3.66</v>
      </c>
      <c r="E16" s="573">
        <v>8.23</v>
      </c>
      <c r="F16" s="574">
        <v>0.07</v>
      </c>
      <c r="G16" s="575">
        <v>89.8</v>
      </c>
      <c r="H16" s="574">
        <v>138.48</v>
      </c>
      <c r="I16" s="574">
        <v>5.46</v>
      </c>
      <c r="J16" s="573">
        <v>0.17</v>
      </c>
      <c r="K16" s="573">
        <v>0.1</v>
      </c>
      <c r="L16" s="501" t="s">
        <v>2151</v>
      </c>
      <c r="M16" s="551"/>
      <c r="N16" s="549"/>
      <c r="O16" s="549"/>
      <c r="P16" s="549"/>
    </row>
    <row r="17" spans="1:16" ht="15.75" customHeight="1">
      <c r="A17" s="632"/>
      <c r="B17" s="606" t="s">
        <v>2100</v>
      </c>
      <c r="C17" s="635">
        <v>200</v>
      </c>
      <c r="D17" s="581">
        <v>5</v>
      </c>
      <c r="E17" s="581">
        <v>5.1</v>
      </c>
      <c r="F17" s="581">
        <v>16.5</v>
      </c>
      <c r="G17" s="636">
        <v>132</v>
      </c>
      <c r="H17" s="581">
        <v>161.7</v>
      </c>
      <c r="I17" s="581">
        <v>28.9</v>
      </c>
      <c r="J17" s="581">
        <v>0.5</v>
      </c>
      <c r="K17" s="581">
        <v>0.9</v>
      </c>
      <c r="L17" s="637" t="s">
        <v>18</v>
      </c>
      <c r="M17" s="551"/>
      <c r="N17" s="549"/>
      <c r="O17" s="549"/>
      <c r="P17" s="549"/>
    </row>
    <row r="18" spans="1:16" ht="15.75" customHeight="1">
      <c r="A18" s="632"/>
      <c r="B18" s="634" t="s">
        <v>19</v>
      </c>
      <c r="C18" s="635">
        <v>180</v>
      </c>
      <c r="D18" s="581">
        <v>2.8529999999999998</v>
      </c>
      <c r="E18" s="581">
        <v>2.412</v>
      </c>
      <c r="F18" s="581">
        <v>9.4</v>
      </c>
      <c r="G18" s="636">
        <v>71</v>
      </c>
      <c r="H18" s="581">
        <v>113.2</v>
      </c>
      <c r="I18" s="581">
        <v>12.6</v>
      </c>
      <c r="J18" s="581">
        <v>0.1</v>
      </c>
      <c r="K18" s="581">
        <v>1.17</v>
      </c>
      <c r="L18" s="638" t="s">
        <v>20</v>
      </c>
      <c r="M18" s="550"/>
      <c r="N18" s="549"/>
      <c r="O18" s="549"/>
      <c r="P18" s="549"/>
    </row>
    <row r="19" spans="1:16" ht="15.75" customHeight="1">
      <c r="A19" s="632"/>
      <c r="B19" s="639" t="s">
        <v>2385</v>
      </c>
      <c r="C19" s="576">
        <v>26</v>
      </c>
      <c r="D19" s="581">
        <v>1.9</v>
      </c>
      <c r="E19" s="581">
        <v>0.8</v>
      </c>
      <c r="F19" s="581">
        <v>12.8</v>
      </c>
      <c r="G19" s="636">
        <v>68</v>
      </c>
      <c r="H19" s="581">
        <v>8.8</v>
      </c>
      <c r="I19" s="581">
        <v>11.8</v>
      </c>
      <c r="J19" s="581">
        <v>1</v>
      </c>
      <c r="K19" s="581">
        <v>0</v>
      </c>
      <c r="L19" s="640" t="s">
        <v>22</v>
      </c>
      <c r="M19" s="550"/>
      <c r="N19" s="549"/>
      <c r="O19" s="549"/>
      <c r="P19" s="549"/>
    </row>
    <row r="20" spans="1:16" ht="15.75" customHeight="1">
      <c r="A20" s="632" t="s">
        <v>2213</v>
      </c>
      <c r="B20" s="641"/>
      <c r="C20" s="642">
        <f>SUM(C16:C19)</f>
        <v>426</v>
      </c>
      <c r="D20" s="643">
        <f>SUM(D16:D19)</f>
        <v>13.413</v>
      </c>
      <c r="E20" s="643">
        <f>SUM(E16:E19)</f>
        <v>16.542</v>
      </c>
      <c r="F20" s="643">
        <f>SUM(F16:F19)</f>
        <v>38.769999999999996</v>
      </c>
      <c r="G20" s="644">
        <f>SUM(G16:G19)</f>
        <v>360.8</v>
      </c>
      <c r="H20" s="643">
        <f>H16+H17+H18+H19</f>
        <v>422.17999999999995</v>
      </c>
      <c r="I20" s="643">
        <f>I16+I17+I18+I19</f>
        <v>58.760000000000005</v>
      </c>
      <c r="J20" s="643">
        <f>J16+J17+J18+J19</f>
        <v>1.77</v>
      </c>
      <c r="K20" s="643">
        <f>K16+K17+K18+K19</f>
        <v>2.17</v>
      </c>
      <c r="L20" s="645"/>
      <c r="M20" s="550"/>
      <c r="N20" s="549"/>
      <c r="O20" s="566"/>
      <c r="P20" s="549"/>
    </row>
    <row r="21" spans="1:16" ht="16.5" customHeight="1">
      <c r="A21" s="632" t="s">
        <v>50</v>
      </c>
      <c r="B21" s="646" t="s">
        <v>2045</v>
      </c>
      <c r="C21" s="635">
        <v>200</v>
      </c>
      <c r="D21" s="581">
        <v>1</v>
      </c>
      <c r="E21" s="581">
        <v>0</v>
      </c>
      <c r="F21" s="581">
        <v>20.2</v>
      </c>
      <c r="G21" s="636">
        <v>90</v>
      </c>
      <c r="H21" s="581">
        <v>14</v>
      </c>
      <c r="I21" s="581">
        <v>8</v>
      </c>
      <c r="J21" s="581">
        <v>2.8</v>
      </c>
      <c r="K21" s="581">
        <v>4</v>
      </c>
      <c r="L21" s="647" t="s">
        <v>24</v>
      </c>
      <c r="M21" s="549"/>
      <c r="N21" s="549"/>
      <c r="O21" s="549"/>
      <c r="P21" s="549"/>
    </row>
    <row r="22" spans="1:16" ht="16.5" customHeight="1">
      <c r="A22" s="648"/>
      <c r="B22" s="606"/>
      <c r="C22" s="642">
        <f aca="true" t="shared" si="0" ref="C22:K22">C21</f>
        <v>200</v>
      </c>
      <c r="D22" s="643">
        <f t="shared" si="0"/>
        <v>1</v>
      </c>
      <c r="E22" s="643">
        <f t="shared" si="0"/>
        <v>0</v>
      </c>
      <c r="F22" s="643">
        <f t="shared" si="0"/>
        <v>20.2</v>
      </c>
      <c r="G22" s="644">
        <f t="shared" si="0"/>
        <v>90</v>
      </c>
      <c r="H22" s="643">
        <f t="shared" si="0"/>
        <v>14</v>
      </c>
      <c r="I22" s="643">
        <f t="shared" si="0"/>
        <v>8</v>
      </c>
      <c r="J22" s="643">
        <f t="shared" si="0"/>
        <v>2.8</v>
      </c>
      <c r="K22" s="643">
        <f t="shared" si="0"/>
        <v>4</v>
      </c>
      <c r="L22" s="604"/>
      <c r="M22" s="549"/>
      <c r="N22" s="549"/>
      <c r="O22" s="549"/>
      <c r="P22" s="549"/>
    </row>
    <row r="23" spans="1:16" ht="14.25" customHeight="1">
      <c r="A23" s="632" t="s">
        <v>25</v>
      </c>
      <c r="B23" s="649"/>
      <c r="C23" s="650"/>
      <c r="D23" s="651"/>
      <c r="E23" s="651"/>
      <c r="F23" s="651"/>
      <c r="G23" s="651"/>
      <c r="H23" s="651"/>
      <c r="I23" s="651"/>
      <c r="J23" s="651"/>
      <c r="K23" s="651"/>
      <c r="L23" s="637"/>
      <c r="M23" s="549"/>
      <c r="N23" s="549"/>
      <c r="O23" s="549"/>
      <c r="P23" s="549"/>
    </row>
    <row r="24" spans="1:16" ht="15.75" customHeight="1">
      <c r="A24" s="552"/>
      <c r="B24" s="519" t="s">
        <v>2260</v>
      </c>
      <c r="C24" s="576" t="s">
        <v>2333</v>
      </c>
      <c r="D24" s="573">
        <v>0.6</v>
      </c>
      <c r="E24" s="573">
        <v>3</v>
      </c>
      <c r="F24" s="652">
        <v>3.2</v>
      </c>
      <c r="G24" s="653">
        <v>45.7</v>
      </c>
      <c r="H24" s="652">
        <v>15.8</v>
      </c>
      <c r="I24" s="652">
        <v>17.7</v>
      </c>
      <c r="J24" s="573">
        <v>0.3</v>
      </c>
      <c r="K24" s="573">
        <v>2.5</v>
      </c>
      <c r="L24" s="604" t="s">
        <v>2152</v>
      </c>
      <c r="M24" s="551"/>
      <c r="N24" s="549"/>
      <c r="O24" s="549"/>
      <c r="P24" s="549"/>
    </row>
    <row r="25" spans="1:16" ht="17.25" customHeight="1">
      <c r="A25" s="632"/>
      <c r="B25" s="504" t="s">
        <v>219</v>
      </c>
      <c r="C25" s="576">
        <v>200</v>
      </c>
      <c r="D25" s="581">
        <v>1.36</v>
      </c>
      <c r="E25" s="581">
        <v>3.8560000000000003</v>
      </c>
      <c r="F25" s="581">
        <v>5.343999999999999</v>
      </c>
      <c r="G25" s="636">
        <v>62</v>
      </c>
      <c r="H25" s="654">
        <v>40.2</v>
      </c>
      <c r="I25" s="654">
        <v>14.6</v>
      </c>
      <c r="J25" s="654">
        <v>0.52</v>
      </c>
      <c r="K25" s="581">
        <v>16.024</v>
      </c>
      <c r="L25" s="501" t="s">
        <v>2153</v>
      </c>
      <c r="M25" s="549"/>
      <c r="N25" s="549"/>
      <c r="O25" s="549"/>
      <c r="P25" s="549"/>
    </row>
    <row r="26" spans="1:16" ht="17.25" customHeight="1">
      <c r="A26" s="632"/>
      <c r="B26" s="504" t="s">
        <v>183</v>
      </c>
      <c r="C26" s="576">
        <v>8</v>
      </c>
      <c r="D26" s="581">
        <v>0.168</v>
      </c>
      <c r="E26" s="581">
        <v>1.2</v>
      </c>
      <c r="F26" s="581">
        <v>0.192</v>
      </c>
      <c r="G26" s="636">
        <v>12.36</v>
      </c>
      <c r="H26" s="581">
        <v>7</v>
      </c>
      <c r="I26" s="581">
        <v>0.7</v>
      </c>
      <c r="J26" s="581">
        <v>0</v>
      </c>
      <c r="K26" s="581">
        <v>0</v>
      </c>
      <c r="L26" s="501" t="s">
        <v>17</v>
      </c>
      <c r="M26" s="549"/>
      <c r="N26" s="549"/>
      <c r="O26" s="549"/>
      <c r="P26" s="549"/>
    </row>
    <row r="27" spans="1:16" ht="18" customHeight="1">
      <c r="A27" s="632"/>
      <c r="B27" s="646" t="s">
        <v>2098</v>
      </c>
      <c r="C27" s="635">
        <v>200</v>
      </c>
      <c r="D27" s="655">
        <v>14.9</v>
      </c>
      <c r="E27" s="655">
        <v>16.3</v>
      </c>
      <c r="F27" s="655">
        <v>36.1</v>
      </c>
      <c r="G27" s="656">
        <v>351</v>
      </c>
      <c r="H27" s="655">
        <v>16.4</v>
      </c>
      <c r="I27" s="655">
        <v>47.5</v>
      </c>
      <c r="J27" s="655">
        <v>2.7</v>
      </c>
      <c r="K27" s="655">
        <v>1.3</v>
      </c>
      <c r="L27" s="604" t="s">
        <v>2311</v>
      </c>
      <c r="M27" s="549"/>
      <c r="N27" s="549"/>
      <c r="O27" s="549"/>
      <c r="P27" s="549"/>
    </row>
    <row r="28" spans="1:16" ht="18" customHeight="1">
      <c r="A28" s="632"/>
      <c r="B28" s="559" t="s">
        <v>2297</v>
      </c>
      <c r="C28" s="576">
        <v>180</v>
      </c>
      <c r="D28" s="581">
        <v>0.396</v>
      </c>
      <c r="E28" s="581">
        <v>0.018000000000000002</v>
      </c>
      <c r="F28" s="581">
        <v>23.1</v>
      </c>
      <c r="G28" s="636">
        <v>94</v>
      </c>
      <c r="H28" s="581">
        <v>28.6</v>
      </c>
      <c r="I28" s="581">
        <v>5.4</v>
      </c>
      <c r="J28" s="581">
        <v>1.1</v>
      </c>
      <c r="K28" s="581">
        <v>0.4</v>
      </c>
      <c r="L28" s="637" t="s">
        <v>61</v>
      </c>
      <c r="M28" s="549"/>
      <c r="N28" s="549"/>
      <c r="O28" s="549"/>
      <c r="P28" s="549"/>
    </row>
    <row r="29" spans="1:16" ht="15" customHeight="1">
      <c r="A29" s="657"/>
      <c r="B29" s="519" t="s">
        <v>2386</v>
      </c>
      <c r="C29" s="576">
        <v>15</v>
      </c>
      <c r="D29" s="581">
        <v>1.2</v>
      </c>
      <c r="E29" s="581">
        <v>0.2</v>
      </c>
      <c r="F29" s="581">
        <v>7.4</v>
      </c>
      <c r="G29" s="636">
        <v>36</v>
      </c>
      <c r="H29" s="581">
        <v>3.5</v>
      </c>
      <c r="I29" s="581">
        <v>5</v>
      </c>
      <c r="J29" s="581">
        <v>0.3</v>
      </c>
      <c r="K29" s="581">
        <v>0</v>
      </c>
      <c r="L29" s="640" t="s">
        <v>34</v>
      </c>
      <c r="M29" s="549"/>
      <c r="N29" s="549"/>
      <c r="O29" s="549"/>
      <c r="P29" s="549"/>
    </row>
    <row r="30" spans="1:16" ht="16.5" customHeight="1">
      <c r="A30" s="657"/>
      <c r="B30" s="519" t="s">
        <v>2388</v>
      </c>
      <c r="C30" s="576">
        <v>17</v>
      </c>
      <c r="D30" s="581">
        <v>1.1</v>
      </c>
      <c r="E30" s="581">
        <v>0.2</v>
      </c>
      <c r="F30" s="581">
        <v>7</v>
      </c>
      <c r="G30" s="636">
        <v>35</v>
      </c>
      <c r="H30" s="581">
        <v>6</v>
      </c>
      <c r="I30" s="581">
        <v>8</v>
      </c>
      <c r="J30" s="581">
        <v>0.7</v>
      </c>
      <c r="K30" s="581">
        <v>0</v>
      </c>
      <c r="L30" s="640" t="s">
        <v>36</v>
      </c>
      <c r="M30" s="549"/>
      <c r="N30" s="549"/>
      <c r="O30" s="549"/>
      <c r="P30" s="549"/>
    </row>
    <row r="31" spans="1:16" ht="15.75" customHeight="1">
      <c r="A31" s="632" t="s">
        <v>2214</v>
      </c>
      <c r="B31" s="649"/>
      <c r="C31" s="658">
        <v>671</v>
      </c>
      <c r="D31" s="659">
        <f aca="true" t="shared" si="1" ref="D31:K31">SUM(D24:D30)</f>
        <v>19.724</v>
      </c>
      <c r="E31" s="659">
        <f t="shared" si="1"/>
        <v>24.774</v>
      </c>
      <c r="F31" s="659">
        <f t="shared" si="1"/>
        <v>82.33600000000001</v>
      </c>
      <c r="G31" s="660">
        <f t="shared" si="1"/>
        <v>636.06</v>
      </c>
      <c r="H31" s="659">
        <f t="shared" si="1"/>
        <v>117.5</v>
      </c>
      <c r="I31" s="659">
        <f t="shared" si="1"/>
        <v>98.9</v>
      </c>
      <c r="J31" s="659">
        <f t="shared" si="1"/>
        <v>5.620000000000001</v>
      </c>
      <c r="K31" s="659">
        <f t="shared" si="1"/>
        <v>20.224</v>
      </c>
      <c r="L31" s="661"/>
      <c r="M31" s="549"/>
      <c r="N31" s="549"/>
      <c r="O31" s="549"/>
      <c r="P31" s="549"/>
    </row>
    <row r="32" spans="1:16" ht="14.25" customHeight="1">
      <c r="A32" s="632" t="s">
        <v>2215</v>
      </c>
      <c r="B32" s="649"/>
      <c r="C32" s="585"/>
      <c r="D32" s="573"/>
      <c r="E32" s="573"/>
      <c r="F32" s="573"/>
      <c r="G32" s="573"/>
      <c r="H32" s="573"/>
      <c r="I32" s="573"/>
      <c r="J32" s="573"/>
      <c r="K32" s="573"/>
      <c r="L32" s="662"/>
      <c r="M32" s="549"/>
      <c r="N32" s="549"/>
      <c r="O32" s="549"/>
      <c r="P32" s="549"/>
    </row>
    <row r="33" spans="1:16" ht="19.5" customHeight="1">
      <c r="A33" s="632"/>
      <c r="B33" s="504" t="s">
        <v>2259</v>
      </c>
      <c r="C33" s="576" t="s">
        <v>2333</v>
      </c>
      <c r="D33" s="577">
        <v>0.7</v>
      </c>
      <c r="E33" s="577">
        <v>2.5</v>
      </c>
      <c r="F33" s="577">
        <v>2.8</v>
      </c>
      <c r="G33" s="578">
        <v>43</v>
      </c>
      <c r="H33" s="577">
        <v>22.3</v>
      </c>
      <c r="I33" s="577">
        <v>6.6</v>
      </c>
      <c r="J33" s="577">
        <v>0.3</v>
      </c>
      <c r="K33" s="577">
        <v>17.5</v>
      </c>
      <c r="L33" s="661" t="s">
        <v>2182</v>
      </c>
      <c r="M33" s="549"/>
      <c r="N33" s="549"/>
      <c r="O33" s="549"/>
      <c r="P33" s="549"/>
    </row>
    <row r="34" spans="1:16" ht="15.75" customHeight="1">
      <c r="A34" s="663"/>
      <c r="B34" s="559" t="s">
        <v>1563</v>
      </c>
      <c r="C34" s="576">
        <v>80</v>
      </c>
      <c r="D34" s="655">
        <v>12.677333333333333</v>
      </c>
      <c r="E34" s="655">
        <v>3.904</v>
      </c>
      <c r="F34" s="655">
        <v>7.961333333333335</v>
      </c>
      <c r="G34" s="656">
        <v>125.38666666666668</v>
      </c>
      <c r="H34" s="655">
        <v>60.4</v>
      </c>
      <c r="I34" s="655">
        <v>45.5</v>
      </c>
      <c r="J34" s="655">
        <v>0.9</v>
      </c>
      <c r="K34" s="655">
        <v>7.7</v>
      </c>
      <c r="L34" s="604" t="s">
        <v>2155</v>
      </c>
      <c r="M34" s="551"/>
      <c r="N34" s="549"/>
      <c r="O34" s="549"/>
      <c r="P34" s="549"/>
    </row>
    <row r="35" spans="1:16" ht="15.75" customHeight="1">
      <c r="A35" s="663"/>
      <c r="B35" s="625" t="s">
        <v>39</v>
      </c>
      <c r="C35" s="576">
        <v>130</v>
      </c>
      <c r="D35" s="581">
        <v>2.65</v>
      </c>
      <c r="E35" s="581">
        <v>4.16</v>
      </c>
      <c r="F35" s="581">
        <v>17.72</v>
      </c>
      <c r="G35" s="636">
        <v>119.16</v>
      </c>
      <c r="H35" s="581">
        <v>32</v>
      </c>
      <c r="I35" s="581">
        <v>24</v>
      </c>
      <c r="J35" s="581">
        <v>0.9</v>
      </c>
      <c r="K35" s="581">
        <v>15.7</v>
      </c>
      <c r="L35" s="604" t="s">
        <v>2156</v>
      </c>
      <c r="M35" s="551"/>
      <c r="N35" s="549"/>
      <c r="O35" s="549"/>
      <c r="P35" s="549"/>
    </row>
    <row r="36" spans="1:16" ht="15.75" customHeight="1">
      <c r="A36" s="663"/>
      <c r="B36" s="634" t="s">
        <v>2331</v>
      </c>
      <c r="C36" s="635" t="s">
        <v>2334</v>
      </c>
      <c r="D36" s="581">
        <v>0.13</v>
      </c>
      <c r="E36" s="581">
        <v>0.02</v>
      </c>
      <c r="F36" s="581">
        <v>8.4</v>
      </c>
      <c r="G36" s="636">
        <v>34</v>
      </c>
      <c r="H36" s="581">
        <v>14.2</v>
      </c>
      <c r="I36" s="581">
        <v>2.4</v>
      </c>
      <c r="J36" s="581">
        <v>0.3</v>
      </c>
      <c r="K36" s="581">
        <v>3.14</v>
      </c>
      <c r="L36" s="638" t="s">
        <v>86</v>
      </c>
      <c r="M36" s="551"/>
      <c r="N36" s="549"/>
      <c r="O36" s="549"/>
      <c r="P36" s="549"/>
    </row>
    <row r="37" spans="1:16" ht="14.25" customHeight="1">
      <c r="A37" s="657"/>
      <c r="B37" s="664" t="s">
        <v>1697</v>
      </c>
      <c r="C37" s="582">
        <v>60</v>
      </c>
      <c r="D37" s="665">
        <v>4.22</v>
      </c>
      <c r="E37" s="665">
        <v>4.81</v>
      </c>
      <c r="F37" s="665">
        <v>28.32</v>
      </c>
      <c r="G37" s="666">
        <v>173.05</v>
      </c>
      <c r="H37" s="665">
        <v>16.4</v>
      </c>
      <c r="I37" s="665">
        <v>15.1</v>
      </c>
      <c r="J37" s="665">
        <v>0.74</v>
      </c>
      <c r="K37" s="583">
        <v>0.01</v>
      </c>
      <c r="L37" s="667" t="s">
        <v>2157</v>
      </c>
      <c r="M37" s="549"/>
      <c r="N37" s="549"/>
      <c r="O37" s="549"/>
      <c r="P37" s="549"/>
    </row>
    <row r="38" spans="1:16" ht="14.25" customHeight="1">
      <c r="A38" s="657"/>
      <c r="B38" s="519" t="s">
        <v>2388</v>
      </c>
      <c r="C38" s="576">
        <v>19</v>
      </c>
      <c r="D38" s="581">
        <v>1.32</v>
      </c>
      <c r="E38" s="581">
        <v>0.22</v>
      </c>
      <c r="F38" s="581">
        <v>8.2</v>
      </c>
      <c r="G38" s="636">
        <v>39</v>
      </c>
      <c r="H38" s="581">
        <v>7</v>
      </c>
      <c r="I38" s="581">
        <v>9.4</v>
      </c>
      <c r="J38" s="581">
        <v>0.8</v>
      </c>
      <c r="K38" s="581">
        <v>0</v>
      </c>
      <c r="L38" s="640" t="s">
        <v>36</v>
      </c>
      <c r="M38" s="549"/>
      <c r="N38" s="549"/>
      <c r="O38" s="549"/>
      <c r="P38" s="549"/>
    </row>
    <row r="39" spans="1:16" ht="16.5" customHeight="1">
      <c r="A39" s="632" t="s">
        <v>2216</v>
      </c>
      <c r="B39" s="649"/>
      <c r="C39" s="668">
        <v>548</v>
      </c>
      <c r="D39" s="669">
        <f aca="true" t="shared" si="2" ref="D39:K39">SUM(D33:D38)</f>
        <v>21.69733333333333</v>
      </c>
      <c r="E39" s="669">
        <f t="shared" si="2"/>
        <v>15.613999999999999</v>
      </c>
      <c r="F39" s="669">
        <f t="shared" si="2"/>
        <v>73.40133333333334</v>
      </c>
      <c r="G39" s="668">
        <f t="shared" si="2"/>
        <v>533.5966666666667</v>
      </c>
      <c r="H39" s="669">
        <f t="shared" si="2"/>
        <v>152.3</v>
      </c>
      <c r="I39" s="669">
        <f t="shared" si="2"/>
        <v>103</v>
      </c>
      <c r="J39" s="669">
        <f t="shared" si="2"/>
        <v>3.9399999999999995</v>
      </c>
      <c r="K39" s="669">
        <f t="shared" si="2"/>
        <v>44.05</v>
      </c>
      <c r="L39" s="637"/>
      <c r="M39" s="549"/>
      <c r="N39" s="549"/>
      <c r="O39" s="549"/>
      <c r="P39" s="549"/>
    </row>
    <row r="40" spans="1:16" ht="19.5" customHeight="1">
      <c r="A40" s="670" t="s">
        <v>2221</v>
      </c>
      <c r="B40" s="671"/>
      <c r="C40" s="661"/>
      <c r="D40" s="672">
        <f aca="true" t="shared" si="3" ref="D40:K40">D20+D22+D31+D39</f>
        <v>55.83433333333333</v>
      </c>
      <c r="E40" s="672">
        <f t="shared" si="3"/>
        <v>56.93</v>
      </c>
      <c r="F40" s="672">
        <f t="shared" si="3"/>
        <v>214.70733333333334</v>
      </c>
      <c r="G40" s="673">
        <f t="shared" si="3"/>
        <v>1620.4566666666665</v>
      </c>
      <c r="H40" s="672">
        <f t="shared" si="3"/>
        <v>705.98</v>
      </c>
      <c r="I40" s="672">
        <f t="shared" si="3"/>
        <v>268.66</v>
      </c>
      <c r="J40" s="672">
        <f t="shared" si="3"/>
        <v>14.13</v>
      </c>
      <c r="K40" s="672">
        <f t="shared" si="3"/>
        <v>70.44399999999999</v>
      </c>
      <c r="L40" s="674"/>
      <c r="M40" s="549"/>
      <c r="N40" s="549"/>
      <c r="O40" s="549"/>
      <c r="P40" s="549"/>
    </row>
    <row r="41" spans="1:16" ht="15" customHeight="1">
      <c r="A41" s="844" t="s">
        <v>44</v>
      </c>
      <c r="B41" s="844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549"/>
      <c r="N41" s="549"/>
      <c r="O41" s="549"/>
      <c r="P41" s="549"/>
    </row>
    <row r="42" spans="1:16" ht="15" customHeight="1">
      <c r="A42" s="632" t="s">
        <v>15</v>
      </c>
      <c r="B42" s="633"/>
      <c r="C42" s="633"/>
      <c r="D42" s="633"/>
      <c r="E42" s="633"/>
      <c r="F42" s="633"/>
      <c r="G42" s="633"/>
      <c r="H42" s="633"/>
      <c r="I42" s="633"/>
      <c r="J42" s="633"/>
      <c r="K42" s="633"/>
      <c r="L42" s="633"/>
      <c r="M42" s="549"/>
      <c r="N42" s="549"/>
      <c r="O42" s="549"/>
      <c r="P42" s="549"/>
    </row>
    <row r="43" spans="1:16" ht="15" customHeight="1">
      <c r="A43" s="552"/>
      <c r="B43" s="519" t="s">
        <v>2268</v>
      </c>
      <c r="C43" s="576">
        <v>5</v>
      </c>
      <c r="D43" s="581">
        <v>1.9</v>
      </c>
      <c r="E43" s="581">
        <v>1.48</v>
      </c>
      <c r="F43" s="655">
        <v>0.65</v>
      </c>
      <c r="G43" s="656">
        <v>33</v>
      </c>
      <c r="H43" s="655">
        <v>4</v>
      </c>
      <c r="I43" s="655">
        <v>0</v>
      </c>
      <c r="J43" s="655">
        <v>0</v>
      </c>
      <c r="K43" s="655">
        <v>0</v>
      </c>
      <c r="L43" s="501" t="s">
        <v>2158</v>
      </c>
      <c r="M43" s="549"/>
      <c r="N43" s="549"/>
      <c r="O43" s="549"/>
      <c r="P43" s="549"/>
    </row>
    <row r="44" spans="1:16" ht="15" customHeight="1">
      <c r="A44" s="552"/>
      <c r="B44" s="519" t="s">
        <v>2335</v>
      </c>
      <c r="C44" s="675" t="s">
        <v>2332</v>
      </c>
      <c r="D44" s="655">
        <v>3.18</v>
      </c>
      <c r="E44" s="655">
        <v>3.89</v>
      </c>
      <c r="F44" s="655">
        <v>26.38</v>
      </c>
      <c r="G44" s="656">
        <v>153</v>
      </c>
      <c r="H44" s="655">
        <v>8.2</v>
      </c>
      <c r="I44" s="655">
        <v>5.5</v>
      </c>
      <c r="J44" s="655">
        <v>0.3</v>
      </c>
      <c r="K44" s="655">
        <v>0</v>
      </c>
      <c r="L44" s="501" t="s">
        <v>2312</v>
      </c>
      <c r="M44" s="549"/>
      <c r="N44" s="549"/>
      <c r="O44" s="549"/>
      <c r="P44" s="549"/>
    </row>
    <row r="45" spans="1:16" ht="15" customHeight="1">
      <c r="A45" s="632"/>
      <c r="B45" s="634" t="s">
        <v>436</v>
      </c>
      <c r="C45" s="635">
        <v>200</v>
      </c>
      <c r="D45" s="581">
        <v>4.1</v>
      </c>
      <c r="E45" s="581">
        <v>3.5</v>
      </c>
      <c r="F45" s="581">
        <v>14.7</v>
      </c>
      <c r="G45" s="636">
        <v>107</v>
      </c>
      <c r="H45" s="581">
        <v>152.2</v>
      </c>
      <c r="I45" s="581">
        <v>21.3</v>
      </c>
      <c r="J45" s="581">
        <v>0.5</v>
      </c>
      <c r="K45" s="581">
        <v>1.6</v>
      </c>
      <c r="L45" s="647" t="s">
        <v>91</v>
      </c>
      <c r="M45" s="549"/>
      <c r="N45" s="549"/>
      <c r="O45" s="549"/>
      <c r="P45" s="549"/>
    </row>
    <row r="46" spans="1:16" ht="15" customHeight="1">
      <c r="A46" s="632"/>
      <c r="B46" s="639" t="s">
        <v>2385</v>
      </c>
      <c r="C46" s="580">
        <v>30</v>
      </c>
      <c r="D46" s="676">
        <v>2.25</v>
      </c>
      <c r="E46" s="676">
        <v>0.87</v>
      </c>
      <c r="F46" s="676">
        <v>15.42</v>
      </c>
      <c r="G46" s="677">
        <v>78.6</v>
      </c>
      <c r="H46" s="676">
        <v>5.7</v>
      </c>
      <c r="I46" s="676">
        <v>3.9</v>
      </c>
      <c r="J46" s="676">
        <v>0.36</v>
      </c>
      <c r="K46" s="676">
        <v>0</v>
      </c>
      <c r="L46" s="640" t="s">
        <v>22</v>
      </c>
      <c r="M46" s="549"/>
      <c r="N46" s="549"/>
      <c r="O46" s="549"/>
      <c r="P46" s="549"/>
    </row>
    <row r="47" spans="1:16" ht="15" customHeight="1">
      <c r="A47" s="632" t="s">
        <v>2213</v>
      </c>
      <c r="B47" s="559"/>
      <c r="C47" s="644">
        <v>443</v>
      </c>
      <c r="D47" s="643">
        <f aca="true" t="shared" si="4" ref="D47:K47">SUM(D43:D46)</f>
        <v>11.43</v>
      </c>
      <c r="E47" s="643">
        <f t="shared" si="4"/>
        <v>9.74</v>
      </c>
      <c r="F47" s="643">
        <f t="shared" si="4"/>
        <v>57.15</v>
      </c>
      <c r="G47" s="644">
        <f t="shared" si="4"/>
        <v>371.6</v>
      </c>
      <c r="H47" s="643">
        <f t="shared" si="4"/>
        <v>170.09999999999997</v>
      </c>
      <c r="I47" s="643">
        <f t="shared" si="4"/>
        <v>30.7</v>
      </c>
      <c r="J47" s="643">
        <f t="shared" si="4"/>
        <v>1.1600000000000001</v>
      </c>
      <c r="K47" s="643">
        <f t="shared" si="4"/>
        <v>1.6</v>
      </c>
      <c r="L47" s="647"/>
      <c r="M47" s="549"/>
      <c r="N47" s="549"/>
      <c r="O47" s="549"/>
      <c r="P47" s="549"/>
    </row>
    <row r="48" spans="1:16" ht="15" customHeight="1">
      <c r="A48" s="632" t="s">
        <v>50</v>
      </c>
      <c r="B48" s="606" t="s">
        <v>701</v>
      </c>
      <c r="C48" s="678">
        <v>100</v>
      </c>
      <c r="D48" s="583">
        <v>1.5</v>
      </c>
      <c r="E48" s="583">
        <v>0.5</v>
      </c>
      <c r="F48" s="583">
        <v>21</v>
      </c>
      <c r="G48" s="584">
        <v>95</v>
      </c>
      <c r="H48" s="583">
        <v>8</v>
      </c>
      <c r="I48" s="583">
        <v>42</v>
      </c>
      <c r="J48" s="583">
        <v>0.6</v>
      </c>
      <c r="K48" s="583">
        <v>10</v>
      </c>
      <c r="L48" s="679" t="s">
        <v>2313</v>
      </c>
      <c r="M48" s="549"/>
      <c r="N48" s="549"/>
      <c r="O48" s="549"/>
      <c r="P48" s="549"/>
    </row>
    <row r="49" spans="1:16" ht="15" customHeight="1">
      <c r="A49" s="632"/>
      <c r="B49" s="606"/>
      <c r="C49" s="680">
        <f aca="true" t="shared" si="5" ref="C49:K49">C48</f>
        <v>100</v>
      </c>
      <c r="D49" s="681">
        <f t="shared" si="5"/>
        <v>1.5</v>
      </c>
      <c r="E49" s="681">
        <f t="shared" si="5"/>
        <v>0.5</v>
      </c>
      <c r="F49" s="681">
        <f t="shared" si="5"/>
        <v>21</v>
      </c>
      <c r="G49" s="682">
        <f t="shared" si="5"/>
        <v>95</v>
      </c>
      <c r="H49" s="681">
        <f t="shared" si="5"/>
        <v>8</v>
      </c>
      <c r="I49" s="681">
        <f t="shared" si="5"/>
        <v>42</v>
      </c>
      <c r="J49" s="681">
        <f t="shared" si="5"/>
        <v>0.6</v>
      </c>
      <c r="K49" s="681">
        <f t="shared" si="5"/>
        <v>10</v>
      </c>
      <c r="L49" s="679"/>
      <c r="M49" s="549"/>
      <c r="N49" s="549"/>
      <c r="O49" s="549"/>
      <c r="P49" s="549"/>
    </row>
    <row r="50" spans="1:19" ht="15" customHeight="1">
      <c r="A50" s="632" t="s">
        <v>25</v>
      </c>
      <c r="B50" s="649"/>
      <c r="C50" s="650"/>
      <c r="D50" s="651"/>
      <c r="E50" s="651"/>
      <c r="F50" s="651"/>
      <c r="G50" s="683"/>
      <c r="H50" s="651"/>
      <c r="I50" s="651"/>
      <c r="J50" s="651"/>
      <c r="K50" s="651"/>
      <c r="L50" s="637"/>
      <c r="M50" s="549"/>
      <c r="N50" s="553"/>
      <c r="O50" s="553"/>
      <c r="P50" s="553"/>
      <c r="Q50" s="539"/>
      <c r="R50" s="539"/>
      <c r="S50" s="539"/>
    </row>
    <row r="51" spans="1:21" ht="15" customHeight="1">
      <c r="A51" s="552"/>
      <c r="B51" s="519" t="s">
        <v>2258</v>
      </c>
      <c r="C51" s="576" t="s">
        <v>2333</v>
      </c>
      <c r="D51" s="573">
        <v>1.05</v>
      </c>
      <c r="E51" s="573">
        <v>3.4</v>
      </c>
      <c r="F51" s="652">
        <v>6</v>
      </c>
      <c r="G51" s="653">
        <v>59.9</v>
      </c>
      <c r="H51" s="652">
        <v>10</v>
      </c>
      <c r="I51" s="652">
        <v>13.6</v>
      </c>
      <c r="J51" s="573">
        <v>0.4</v>
      </c>
      <c r="K51" s="573">
        <v>8</v>
      </c>
      <c r="L51" s="501" t="s">
        <v>2162</v>
      </c>
      <c r="M51" s="554"/>
      <c r="N51" s="554"/>
      <c r="O51" s="554"/>
      <c r="P51" s="554"/>
      <c r="Q51" s="540"/>
      <c r="R51" s="540"/>
      <c r="S51" s="540"/>
      <c r="T51" s="540"/>
      <c r="U51" s="540"/>
    </row>
    <row r="52" spans="1:16" ht="15" customHeight="1">
      <c r="A52" s="632"/>
      <c r="B52" s="504" t="s">
        <v>2336</v>
      </c>
      <c r="C52" s="635">
        <v>200</v>
      </c>
      <c r="D52" s="581">
        <v>1.68</v>
      </c>
      <c r="E52" s="581">
        <v>4.096</v>
      </c>
      <c r="F52" s="581">
        <v>13.272</v>
      </c>
      <c r="G52" s="636">
        <v>97</v>
      </c>
      <c r="H52" s="573">
        <v>21.2</v>
      </c>
      <c r="I52" s="573">
        <v>20.7</v>
      </c>
      <c r="J52" s="573">
        <f>J51/150*200</f>
        <v>0.5333333333333334</v>
      </c>
      <c r="K52" s="581">
        <v>6.032</v>
      </c>
      <c r="L52" s="604" t="s">
        <v>2163</v>
      </c>
      <c r="M52" s="549"/>
      <c r="N52" s="549"/>
      <c r="O52" s="549"/>
      <c r="P52" s="549"/>
    </row>
    <row r="53" spans="1:16" ht="15" customHeight="1">
      <c r="A53" s="632"/>
      <c r="B53" s="606" t="s">
        <v>183</v>
      </c>
      <c r="C53" s="576">
        <v>8</v>
      </c>
      <c r="D53" s="581">
        <v>0.168</v>
      </c>
      <c r="E53" s="581">
        <v>1.2</v>
      </c>
      <c r="F53" s="581">
        <v>0.192</v>
      </c>
      <c r="G53" s="636">
        <v>12.36</v>
      </c>
      <c r="H53" s="581">
        <v>7</v>
      </c>
      <c r="I53" s="581">
        <v>0.7</v>
      </c>
      <c r="J53" s="581">
        <v>0</v>
      </c>
      <c r="K53" s="581">
        <v>0</v>
      </c>
      <c r="L53" s="604" t="s">
        <v>17</v>
      </c>
      <c r="M53" s="549"/>
      <c r="N53" s="549"/>
      <c r="O53" s="549"/>
      <c r="P53" s="549"/>
    </row>
    <row r="54" spans="1:16" ht="15" customHeight="1">
      <c r="A54" s="632"/>
      <c r="B54" s="504" t="s">
        <v>269</v>
      </c>
      <c r="C54" s="576">
        <v>12</v>
      </c>
      <c r="D54" s="581">
        <v>2.3</v>
      </c>
      <c r="E54" s="581">
        <v>1.2</v>
      </c>
      <c r="F54" s="581">
        <v>0.07680000000000001</v>
      </c>
      <c r="G54" s="636">
        <v>20</v>
      </c>
      <c r="H54" s="581">
        <v>1.9</v>
      </c>
      <c r="I54" s="581">
        <v>3.4</v>
      </c>
      <c r="J54" s="581">
        <v>0.2</v>
      </c>
      <c r="K54" s="581">
        <v>0.096</v>
      </c>
      <c r="L54" s="684" t="s">
        <v>297</v>
      </c>
      <c r="M54" s="549"/>
      <c r="N54" s="549"/>
      <c r="O54" s="549"/>
      <c r="P54" s="549"/>
    </row>
    <row r="55" spans="1:16" ht="15" customHeight="1">
      <c r="A55" s="632"/>
      <c r="B55" s="559" t="s">
        <v>1476</v>
      </c>
      <c r="C55" s="635">
        <v>80</v>
      </c>
      <c r="D55" s="655">
        <v>15.64</v>
      </c>
      <c r="E55" s="655">
        <v>3.89</v>
      </c>
      <c r="F55" s="655">
        <v>13.46</v>
      </c>
      <c r="G55" s="656">
        <v>151</v>
      </c>
      <c r="H55" s="581">
        <v>31.2</v>
      </c>
      <c r="I55" s="581">
        <v>25.5</v>
      </c>
      <c r="J55" s="581">
        <v>1.4</v>
      </c>
      <c r="K55" s="655">
        <v>0.1</v>
      </c>
      <c r="L55" s="604" t="s">
        <v>2164</v>
      </c>
      <c r="M55" s="549"/>
      <c r="N55" s="549"/>
      <c r="O55" s="549"/>
      <c r="P55" s="549"/>
    </row>
    <row r="56" spans="1:16" ht="15" customHeight="1">
      <c r="A56" s="632"/>
      <c r="B56" s="625" t="s">
        <v>79</v>
      </c>
      <c r="C56" s="576">
        <v>130</v>
      </c>
      <c r="D56" s="581">
        <v>4.8</v>
      </c>
      <c r="E56" s="581">
        <v>3.9</v>
      </c>
      <c r="F56" s="581">
        <v>22.9</v>
      </c>
      <c r="G56" s="636">
        <v>146</v>
      </c>
      <c r="H56" s="581">
        <v>4.2</v>
      </c>
      <c r="I56" s="581">
        <v>18.3</v>
      </c>
      <c r="J56" s="581">
        <v>1</v>
      </c>
      <c r="K56" s="581">
        <v>0</v>
      </c>
      <c r="L56" s="604" t="s">
        <v>2165</v>
      </c>
      <c r="M56" s="549"/>
      <c r="N56" s="549"/>
      <c r="O56" s="549"/>
      <c r="P56" s="549"/>
    </row>
    <row r="57" spans="1:16" ht="15" customHeight="1">
      <c r="A57" s="685"/>
      <c r="B57" s="601" t="s">
        <v>2372</v>
      </c>
      <c r="C57" s="558">
        <v>180</v>
      </c>
      <c r="D57" s="556">
        <v>0.1</v>
      </c>
      <c r="E57" s="556">
        <v>0.1</v>
      </c>
      <c r="F57" s="556">
        <v>14.3</v>
      </c>
      <c r="G57" s="557">
        <v>59</v>
      </c>
      <c r="H57" s="556">
        <v>1.5</v>
      </c>
      <c r="I57" s="556">
        <v>13</v>
      </c>
      <c r="J57" s="556">
        <v>3.2</v>
      </c>
      <c r="K57" s="556">
        <v>0.8</v>
      </c>
      <c r="L57" s="626" t="s">
        <v>2353</v>
      </c>
      <c r="M57" s="549" t="s">
        <v>2373</v>
      </c>
      <c r="N57" s="549"/>
      <c r="O57" s="549"/>
      <c r="P57" s="549"/>
    </row>
    <row r="58" spans="1:16" ht="15" customHeight="1">
      <c r="A58" s="685"/>
      <c r="B58" s="519" t="s">
        <v>2386</v>
      </c>
      <c r="C58" s="686">
        <v>27</v>
      </c>
      <c r="D58" s="687">
        <v>2.1</v>
      </c>
      <c r="E58" s="687">
        <v>0.2</v>
      </c>
      <c r="F58" s="687">
        <v>13.3</v>
      </c>
      <c r="G58" s="688">
        <v>64</v>
      </c>
      <c r="H58" s="687">
        <v>5.4</v>
      </c>
      <c r="I58" s="687">
        <v>3.8</v>
      </c>
      <c r="J58" s="687">
        <v>0.3</v>
      </c>
      <c r="K58" s="687">
        <v>0</v>
      </c>
      <c r="L58" s="627" t="s">
        <v>34</v>
      </c>
      <c r="M58" s="588"/>
      <c r="N58" s="588"/>
      <c r="O58" s="549"/>
      <c r="P58" s="549"/>
    </row>
    <row r="59" spans="1:16" ht="15" customHeight="1">
      <c r="A59" s="689"/>
      <c r="B59" s="519" t="s">
        <v>2388</v>
      </c>
      <c r="C59" s="602">
        <v>15</v>
      </c>
      <c r="D59" s="603">
        <v>1.1</v>
      </c>
      <c r="E59" s="603">
        <v>0.2</v>
      </c>
      <c r="F59" s="603">
        <v>6.2</v>
      </c>
      <c r="G59" s="690">
        <v>31</v>
      </c>
      <c r="H59" s="603">
        <v>5.3</v>
      </c>
      <c r="I59" s="603">
        <v>7.1</v>
      </c>
      <c r="J59" s="603">
        <v>0.6</v>
      </c>
      <c r="K59" s="603">
        <v>0</v>
      </c>
      <c r="L59" s="627" t="s">
        <v>36</v>
      </c>
      <c r="M59" s="549"/>
      <c r="N59" s="549"/>
      <c r="O59" s="549"/>
      <c r="P59" s="549"/>
    </row>
    <row r="60" spans="1:16" ht="15" customHeight="1">
      <c r="A60" s="632" t="s">
        <v>2214</v>
      </c>
      <c r="B60" s="649"/>
      <c r="C60" s="668">
        <v>703</v>
      </c>
      <c r="D60" s="669">
        <f>SUM(D51:D59)</f>
        <v>28.938000000000006</v>
      </c>
      <c r="E60" s="669">
        <f aca="true" t="shared" si="6" ref="E60:K60">SUM(E51:E59)</f>
        <v>18.186</v>
      </c>
      <c r="F60" s="669">
        <f t="shared" si="6"/>
        <v>89.7008</v>
      </c>
      <c r="G60" s="668">
        <f t="shared" si="6"/>
        <v>640.26</v>
      </c>
      <c r="H60" s="669">
        <f t="shared" si="6"/>
        <v>87.7</v>
      </c>
      <c r="I60" s="669">
        <f t="shared" si="6"/>
        <v>106.1</v>
      </c>
      <c r="J60" s="669">
        <f t="shared" si="6"/>
        <v>7.633333333333333</v>
      </c>
      <c r="K60" s="669">
        <f t="shared" si="6"/>
        <v>15.028</v>
      </c>
      <c r="L60" s="661"/>
      <c r="M60" s="549"/>
      <c r="N60" s="549"/>
      <c r="O60" s="549"/>
      <c r="P60" s="549"/>
    </row>
    <row r="61" spans="1:16" ht="17.25" customHeight="1">
      <c r="A61" s="632" t="s">
        <v>2215</v>
      </c>
      <c r="B61" s="649"/>
      <c r="C61" s="691"/>
      <c r="D61" s="692"/>
      <c r="E61" s="692"/>
      <c r="F61" s="692"/>
      <c r="G61" s="692"/>
      <c r="H61" s="692"/>
      <c r="I61" s="692"/>
      <c r="J61" s="692"/>
      <c r="K61" s="692"/>
      <c r="L61" s="662"/>
      <c r="M61" s="549"/>
      <c r="N61" s="549"/>
      <c r="O61" s="549"/>
      <c r="P61" s="549"/>
    </row>
    <row r="62" spans="1:16" ht="17.25" customHeight="1">
      <c r="A62" s="632"/>
      <c r="B62" s="519" t="s">
        <v>2257</v>
      </c>
      <c r="C62" s="576" t="s">
        <v>2333</v>
      </c>
      <c r="D62" s="654">
        <v>0.5</v>
      </c>
      <c r="E62" s="654">
        <v>2.8</v>
      </c>
      <c r="F62" s="654">
        <v>2.2</v>
      </c>
      <c r="G62" s="673">
        <v>37</v>
      </c>
      <c r="H62" s="654">
        <v>3.8</v>
      </c>
      <c r="I62" s="654">
        <v>2.2</v>
      </c>
      <c r="J62" s="654">
        <v>0.5</v>
      </c>
      <c r="K62" s="654">
        <v>8.8</v>
      </c>
      <c r="L62" s="501" t="s">
        <v>2166</v>
      </c>
      <c r="M62" s="549"/>
      <c r="N62" s="549"/>
      <c r="O62" s="549"/>
      <c r="P62" s="549"/>
    </row>
    <row r="63" spans="1:16" ht="15" customHeight="1">
      <c r="A63" s="663"/>
      <c r="B63" s="519" t="s">
        <v>2300</v>
      </c>
      <c r="C63" s="635">
        <v>80</v>
      </c>
      <c r="D63" s="655">
        <v>9.98</v>
      </c>
      <c r="E63" s="655">
        <v>8.11</v>
      </c>
      <c r="F63" s="655">
        <v>8.04</v>
      </c>
      <c r="G63" s="656">
        <v>145</v>
      </c>
      <c r="H63" s="655">
        <v>38.6</v>
      </c>
      <c r="I63" s="655">
        <v>21.6</v>
      </c>
      <c r="J63" s="655">
        <v>1.1</v>
      </c>
      <c r="K63" s="655">
        <v>2.53</v>
      </c>
      <c r="L63" s="693" t="s">
        <v>2167</v>
      </c>
      <c r="M63" s="550"/>
      <c r="N63" s="549"/>
      <c r="O63" s="549"/>
      <c r="P63" s="549"/>
    </row>
    <row r="64" spans="1:16" ht="15" customHeight="1">
      <c r="A64" s="663"/>
      <c r="B64" s="528" t="s">
        <v>2256</v>
      </c>
      <c r="C64" s="576" t="s">
        <v>2343</v>
      </c>
      <c r="D64" s="573">
        <v>2.3</v>
      </c>
      <c r="E64" s="573">
        <v>5.2</v>
      </c>
      <c r="F64" s="573">
        <v>13.5</v>
      </c>
      <c r="G64" s="578">
        <v>110</v>
      </c>
      <c r="H64" s="573">
        <v>38.2</v>
      </c>
      <c r="I64" s="573">
        <v>27</v>
      </c>
      <c r="J64" s="573">
        <v>1.1</v>
      </c>
      <c r="K64" s="573">
        <v>11.3</v>
      </c>
      <c r="L64" s="693" t="s">
        <v>2168</v>
      </c>
      <c r="M64" s="550"/>
      <c r="N64" s="549"/>
      <c r="O64" s="549"/>
      <c r="P64" s="549"/>
    </row>
    <row r="65" spans="1:16" ht="15" customHeight="1">
      <c r="A65" s="663"/>
      <c r="B65" s="555" t="s">
        <v>2054</v>
      </c>
      <c r="C65" s="576">
        <v>200</v>
      </c>
      <c r="D65" s="577">
        <v>2.83</v>
      </c>
      <c r="E65" s="577">
        <v>3.3</v>
      </c>
      <c r="F65" s="577">
        <v>26.5</v>
      </c>
      <c r="G65" s="578">
        <v>128.3</v>
      </c>
      <c r="H65" s="577">
        <v>124</v>
      </c>
      <c r="I65" s="577">
        <v>4.3</v>
      </c>
      <c r="J65" s="577">
        <v>0</v>
      </c>
      <c r="K65" s="577">
        <v>0</v>
      </c>
      <c r="L65" s="638" t="s">
        <v>2055</v>
      </c>
      <c r="M65" s="550"/>
      <c r="N65" s="549"/>
      <c r="O65" s="549"/>
      <c r="P65" s="549"/>
    </row>
    <row r="66" spans="1:16" ht="15" customHeight="1">
      <c r="A66" s="663"/>
      <c r="B66" s="694" t="s">
        <v>703</v>
      </c>
      <c r="C66" s="582">
        <v>100</v>
      </c>
      <c r="D66" s="665">
        <v>0.8</v>
      </c>
      <c r="E66" s="665">
        <v>0.2</v>
      </c>
      <c r="F66" s="665">
        <v>7.5</v>
      </c>
      <c r="G66" s="666">
        <v>38</v>
      </c>
      <c r="H66" s="665">
        <v>35</v>
      </c>
      <c r="I66" s="665">
        <v>11</v>
      </c>
      <c r="J66" s="665">
        <v>0.1</v>
      </c>
      <c r="K66" s="665">
        <v>38</v>
      </c>
      <c r="L66" s="695" t="s">
        <v>2160</v>
      </c>
      <c r="M66" s="550"/>
      <c r="N66" s="549"/>
      <c r="O66" s="549"/>
      <c r="P66" s="549"/>
    </row>
    <row r="67" spans="1:16" ht="15" customHeight="1">
      <c r="A67" s="663"/>
      <c r="B67" s="519" t="s">
        <v>2388</v>
      </c>
      <c r="C67" s="580">
        <v>27</v>
      </c>
      <c r="D67" s="676">
        <v>1.6</v>
      </c>
      <c r="E67" s="676">
        <v>0.3</v>
      </c>
      <c r="F67" s="676">
        <v>10.2</v>
      </c>
      <c r="G67" s="677">
        <v>55</v>
      </c>
      <c r="H67" s="676">
        <v>8.8</v>
      </c>
      <c r="I67" s="676">
        <v>11.7</v>
      </c>
      <c r="J67" s="676">
        <v>1</v>
      </c>
      <c r="K67" s="676">
        <v>0</v>
      </c>
      <c r="L67" s="640" t="s">
        <v>36</v>
      </c>
      <c r="M67" s="550"/>
      <c r="N67" s="549"/>
      <c r="O67" s="549"/>
      <c r="P67" s="549"/>
    </row>
    <row r="68" spans="1:16" ht="15" customHeight="1">
      <c r="A68" s="632" t="s">
        <v>2216</v>
      </c>
      <c r="B68" s="649"/>
      <c r="C68" s="696">
        <v>589</v>
      </c>
      <c r="D68" s="669">
        <f aca="true" t="shared" si="7" ref="D68:K68">SUM(D62:D67)</f>
        <v>18.01</v>
      </c>
      <c r="E68" s="669">
        <f t="shared" si="7"/>
        <v>19.91</v>
      </c>
      <c r="F68" s="669">
        <f t="shared" si="7"/>
        <v>67.94</v>
      </c>
      <c r="G68" s="668">
        <f t="shared" si="7"/>
        <v>513.3</v>
      </c>
      <c r="H68" s="669">
        <f t="shared" si="7"/>
        <v>248.4</v>
      </c>
      <c r="I68" s="669">
        <f t="shared" si="7"/>
        <v>77.8</v>
      </c>
      <c r="J68" s="669">
        <f t="shared" si="7"/>
        <v>3.8000000000000003</v>
      </c>
      <c r="K68" s="669">
        <f t="shared" si="7"/>
        <v>60.63</v>
      </c>
      <c r="L68" s="645"/>
      <c r="M68" s="549"/>
      <c r="N68" s="549"/>
      <c r="O68" s="549"/>
      <c r="P68" s="549"/>
    </row>
    <row r="69" spans="1:16" ht="19.5" customHeight="1">
      <c r="A69" s="670" t="s">
        <v>2222</v>
      </c>
      <c r="B69" s="671"/>
      <c r="C69" s="579"/>
      <c r="D69" s="672">
        <f aca="true" t="shared" si="8" ref="D69:K69">D47+D49+D60+D68</f>
        <v>59.878000000000014</v>
      </c>
      <c r="E69" s="672">
        <f t="shared" si="8"/>
        <v>48.336</v>
      </c>
      <c r="F69" s="672">
        <f t="shared" si="8"/>
        <v>235.7908</v>
      </c>
      <c r="G69" s="673">
        <f t="shared" si="8"/>
        <v>1620.16</v>
      </c>
      <c r="H69" s="672">
        <f t="shared" si="8"/>
        <v>514.1999999999999</v>
      </c>
      <c r="I69" s="672">
        <f t="shared" si="8"/>
        <v>256.6</v>
      </c>
      <c r="J69" s="672">
        <f t="shared" si="8"/>
        <v>13.193333333333333</v>
      </c>
      <c r="K69" s="672">
        <f t="shared" si="8"/>
        <v>87.25800000000001</v>
      </c>
      <c r="L69" s="674"/>
      <c r="M69" s="549"/>
      <c r="N69" s="549"/>
      <c r="O69" s="549"/>
      <c r="P69" s="549"/>
    </row>
    <row r="70" spans="1:16" ht="16.5" customHeight="1">
      <c r="A70" s="844" t="s">
        <v>69</v>
      </c>
      <c r="B70" s="844"/>
      <c r="C70" s="844"/>
      <c r="D70" s="844"/>
      <c r="E70" s="844"/>
      <c r="F70" s="844"/>
      <c r="G70" s="844"/>
      <c r="H70" s="844"/>
      <c r="I70" s="844"/>
      <c r="J70" s="844"/>
      <c r="K70" s="844"/>
      <c r="L70" s="844"/>
      <c r="M70" s="549"/>
      <c r="N70" s="549"/>
      <c r="O70" s="549"/>
      <c r="P70" s="549"/>
    </row>
    <row r="71" spans="1:16" ht="16.5" customHeight="1">
      <c r="A71" s="632" t="s">
        <v>15</v>
      </c>
      <c r="B71" s="633"/>
      <c r="C71" s="633"/>
      <c r="D71" s="633"/>
      <c r="E71" s="633"/>
      <c r="F71" s="633"/>
      <c r="G71" s="633"/>
      <c r="H71" s="633"/>
      <c r="I71" s="633"/>
      <c r="J71" s="633"/>
      <c r="K71" s="633"/>
      <c r="L71" s="633"/>
      <c r="M71" s="549"/>
      <c r="N71" s="549"/>
      <c r="O71" s="549"/>
      <c r="P71" s="549"/>
    </row>
    <row r="72" spans="1:16" ht="15" customHeight="1">
      <c r="A72" s="552"/>
      <c r="B72" s="519" t="s">
        <v>2337</v>
      </c>
      <c r="C72" s="602">
        <v>50</v>
      </c>
      <c r="D72" s="697">
        <v>1</v>
      </c>
      <c r="E72" s="697">
        <v>4.5</v>
      </c>
      <c r="F72" s="697">
        <v>4.3</v>
      </c>
      <c r="G72" s="698">
        <v>61.4</v>
      </c>
      <c r="H72" s="687">
        <v>8.5</v>
      </c>
      <c r="I72" s="687">
        <v>7</v>
      </c>
      <c r="J72" s="687">
        <v>0.30000000000000004</v>
      </c>
      <c r="K72" s="687">
        <v>3.5</v>
      </c>
      <c r="L72" s="501" t="s">
        <v>2169</v>
      </c>
      <c r="M72" s="551"/>
      <c r="N72" s="549"/>
      <c r="O72" s="549"/>
      <c r="P72" s="549"/>
    </row>
    <row r="73" spans="1:16" ht="15" customHeight="1">
      <c r="A73" s="632"/>
      <c r="B73" s="699" t="s">
        <v>1979</v>
      </c>
      <c r="C73" s="700">
        <v>100</v>
      </c>
      <c r="D73" s="605">
        <v>5.86</v>
      </c>
      <c r="E73" s="605">
        <v>16.26</v>
      </c>
      <c r="F73" s="605">
        <v>3.85</v>
      </c>
      <c r="G73" s="460">
        <v>148</v>
      </c>
      <c r="H73" s="605">
        <v>46.34</v>
      </c>
      <c r="I73" s="605">
        <v>4.7</v>
      </c>
      <c r="J73" s="605">
        <v>1.17</v>
      </c>
      <c r="K73" s="605">
        <v>0.1</v>
      </c>
      <c r="L73" s="701" t="s">
        <v>1980</v>
      </c>
      <c r="M73" s="549" t="s">
        <v>2383</v>
      </c>
      <c r="N73" s="549"/>
      <c r="O73" s="549"/>
      <c r="P73" s="549"/>
    </row>
    <row r="74" spans="1:16" ht="15" customHeight="1">
      <c r="A74" s="632"/>
      <c r="B74" s="559" t="s">
        <v>419</v>
      </c>
      <c r="C74" s="558">
        <v>200</v>
      </c>
      <c r="D74" s="577">
        <v>0.05</v>
      </c>
      <c r="E74" s="577">
        <v>0.016</v>
      </c>
      <c r="F74" s="577">
        <v>3</v>
      </c>
      <c r="G74" s="557">
        <v>12</v>
      </c>
      <c r="H74" s="556">
        <v>9.8</v>
      </c>
      <c r="I74" s="556">
        <v>1.3</v>
      </c>
      <c r="J74" s="556">
        <v>0.3</v>
      </c>
      <c r="K74" s="556">
        <v>0.03</v>
      </c>
      <c r="L74" s="637" t="s">
        <v>42</v>
      </c>
      <c r="M74" s="549" t="s">
        <v>2379</v>
      </c>
      <c r="N74" s="549"/>
      <c r="O74" s="549"/>
      <c r="P74" s="549"/>
    </row>
    <row r="75" spans="1:16" ht="15" customHeight="1">
      <c r="A75" s="632"/>
      <c r="B75" s="606" t="s">
        <v>2247</v>
      </c>
      <c r="C75" s="580">
        <v>15</v>
      </c>
      <c r="D75" s="573">
        <v>0.2</v>
      </c>
      <c r="E75" s="573">
        <v>0</v>
      </c>
      <c r="F75" s="573">
        <v>10.8</v>
      </c>
      <c r="G75" s="579">
        <v>42</v>
      </c>
      <c r="H75" s="573">
        <v>1.8</v>
      </c>
      <c r="I75" s="573">
        <v>1.4</v>
      </c>
      <c r="J75" s="573">
        <v>0</v>
      </c>
      <c r="K75" s="573">
        <v>0.3</v>
      </c>
      <c r="L75" s="628" t="s">
        <v>17</v>
      </c>
      <c r="M75" s="551"/>
      <c r="N75" s="549"/>
      <c r="O75" s="549"/>
      <c r="P75" s="549"/>
    </row>
    <row r="76" spans="1:16" ht="15" customHeight="1">
      <c r="A76" s="632"/>
      <c r="B76" s="639" t="s">
        <v>2385</v>
      </c>
      <c r="C76" s="635">
        <v>36</v>
      </c>
      <c r="D76" s="583">
        <v>2.6</v>
      </c>
      <c r="E76" s="583">
        <v>1</v>
      </c>
      <c r="F76" s="583">
        <v>18</v>
      </c>
      <c r="G76" s="584">
        <v>95</v>
      </c>
      <c r="H76" s="583">
        <v>6.7</v>
      </c>
      <c r="I76" s="583">
        <v>4.6</v>
      </c>
      <c r="J76" s="583">
        <v>0.4</v>
      </c>
      <c r="K76" s="583">
        <v>0</v>
      </c>
      <c r="L76" s="645" t="s">
        <v>22</v>
      </c>
      <c r="M76" s="551"/>
      <c r="N76" s="549"/>
      <c r="O76" s="549"/>
      <c r="P76" s="549"/>
    </row>
    <row r="77" spans="1:16" ht="16.5" customHeight="1">
      <c r="A77" s="632" t="s">
        <v>2213</v>
      </c>
      <c r="B77" s="606"/>
      <c r="C77" s="644">
        <f>SUM(C72:C76)</f>
        <v>401</v>
      </c>
      <c r="D77" s="643">
        <f>SUM(D72:D76)</f>
        <v>9.71</v>
      </c>
      <c r="E77" s="643">
        <f aca="true" t="shared" si="9" ref="E77:K77">SUM(E72:E76)</f>
        <v>21.776</v>
      </c>
      <c r="F77" s="643">
        <f t="shared" si="9"/>
        <v>39.95</v>
      </c>
      <c r="G77" s="644">
        <f t="shared" si="9"/>
        <v>358.4</v>
      </c>
      <c r="H77" s="643">
        <f t="shared" si="9"/>
        <v>73.14</v>
      </c>
      <c r="I77" s="643">
        <f t="shared" si="9"/>
        <v>19</v>
      </c>
      <c r="J77" s="643">
        <f t="shared" si="9"/>
        <v>2.17</v>
      </c>
      <c r="K77" s="643">
        <f t="shared" si="9"/>
        <v>3.9299999999999997</v>
      </c>
      <c r="L77" s="701"/>
      <c r="M77" s="549"/>
      <c r="N77" s="549"/>
      <c r="O77" s="549"/>
      <c r="P77" s="549"/>
    </row>
    <row r="78" spans="1:16" ht="16.5" customHeight="1">
      <c r="A78" s="632" t="s">
        <v>50</v>
      </c>
      <c r="B78" s="702" t="s">
        <v>2246</v>
      </c>
      <c r="C78" s="580">
        <v>110</v>
      </c>
      <c r="D78" s="676">
        <v>3</v>
      </c>
      <c r="E78" s="676">
        <v>0</v>
      </c>
      <c r="F78" s="676">
        <v>13</v>
      </c>
      <c r="G78" s="677">
        <v>90</v>
      </c>
      <c r="H78" s="581">
        <v>130</v>
      </c>
      <c r="I78" s="581">
        <v>14.3</v>
      </c>
      <c r="J78" s="581">
        <v>0.11</v>
      </c>
      <c r="K78" s="581">
        <v>0.7</v>
      </c>
      <c r="L78" s="628" t="s">
        <v>17</v>
      </c>
      <c r="M78" s="549"/>
      <c r="N78" s="549"/>
      <c r="O78" s="549"/>
      <c r="P78" s="549"/>
    </row>
    <row r="79" spans="1:16" ht="16.5" customHeight="1">
      <c r="A79" s="632"/>
      <c r="B79" s="646"/>
      <c r="C79" s="703">
        <f aca="true" t="shared" si="10" ref="C79:K79">C78</f>
        <v>110</v>
      </c>
      <c r="D79" s="643">
        <f t="shared" si="10"/>
        <v>3</v>
      </c>
      <c r="E79" s="643">
        <f t="shared" si="10"/>
        <v>0</v>
      </c>
      <c r="F79" s="643">
        <f t="shared" si="10"/>
        <v>13</v>
      </c>
      <c r="G79" s="644">
        <f t="shared" si="10"/>
        <v>90</v>
      </c>
      <c r="H79" s="643">
        <f t="shared" si="10"/>
        <v>130</v>
      </c>
      <c r="I79" s="643">
        <f t="shared" si="10"/>
        <v>14.3</v>
      </c>
      <c r="J79" s="643">
        <f t="shared" si="10"/>
        <v>0.11</v>
      </c>
      <c r="K79" s="643">
        <f t="shared" si="10"/>
        <v>0.7</v>
      </c>
      <c r="L79" s="647"/>
      <c r="M79" s="549"/>
      <c r="N79" s="549"/>
      <c r="O79" s="549"/>
      <c r="P79" s="549"/>
    </row>
    <row r="80" spans="1:16" ht="16.5" customHeight="1">
      <c r="A80" s="632" t="s">
        <v>25</v>
      </c>
      <c r="B80" s="649"/>
      <c r="C80" s="650"/>
      <c r="D80" s="651"/>
      <c r="E80" s="651"/>
      <c r="F80" s="651"/>
      <c r="G80" s="683"/>
      <c r="H80" s="651"/>
      <c r="I80" s="651"/>
      <c r="J80" s="651"/>
      <c r="K80" s="651"/>
      <c r="L80" s="637"/>
      <c r="M80" s="551"/>
      <c r="N80" s="549"/>
      <c r="O80" s="549"/>
      <c r="P80" s="549"/>
    </row>
    <row r="81" spans="1:16" ht="15" customHeight="1">
      <c r="A81" s="552"/>
      <c r="B81" s="559" t="s">
        <v>2255</v>
      </c>
      <c r="C81" s="576" t="s">
        <v>2333</v>
      </c>
      <c r="D81" s="577">
        <v>0.8</v>
      </c>
      <c r="E81" s="577">
        <v>3</v>
      </c>
      <c r="F81" s="577">
        <v>2.6</v>
      </c>
      <c r="G81" s="578">
        <v>42.7</v>
      </c>
      <c r="H81" s="654">
        <v>20.2</v>
      </c>
      <c r="I81" s="654">
        <v>9.9</v>
      </c>
      <c r="J81" s="654">
        <v>0.3</v>
      </c>
      <c r="K81" s="654">
        <v>27.3</v>
      </c>
      <c r="L81" s="661" t="s">
        <v>638</v>
      </c>
      <c r="M81" s="588"/>
      <c r="N81" s="549"/>
      <c r="O81" s="549"/>
      <c r="P81" s="549"/>
    </row>
    <row r="82" spans="1:16" ht="15" customHeight="1">
      <c r="A82" s="663"/>
      <c r="B82" s="606" t="s">
        <v>2249</v>
      </c>
      <c r="C82" s="635" t="s">
        <v>2334</v>
      </c>
      <c r="D82" s="581">
        <v>2.7</v>
      </c>
      <c r="E82" s="581">
        <v>3.6</v>
      </c>
      <c r="F82" s="581">
        <v>16.8</v>
      </c>
      <c r="G82" s="636">
        <v>111.3</v>
      </c>
      <c r="H82" s="573">
        <v>42.7</v>
      </c>
      <c r="I82" s="573">
        <v>35.3</v>
      </c>
      <c r="J82" s="573">
        <v>1.7</v>
      </c>
      <c r="K82" s="581">
        <v>20.4</v>
      </c>
      <c r="L82" s="604" t="s">
        <v>2171</v>
      </c>
      <c r="M82" s="549"/>
      <c r="N82" s="549"/>
      <c r="O82" s="549"/>
      <c r="P82" s="549"/>
    </row>
    <row r="83" spans="1:16" ht="15" customHeight="1">
      <c r="A83" s="663"/>
      <c r="B83" s="559" t="s">
        <v>2250</v>
      </c>
      <c r="C83" s="576">
        <v>220</v>
      </c>
      <c r="D83" s="655">
        <v>27.5</v>
      </c>
      <c r="E83" s="655">
        <v>7.5</v>
      </c>
      <c r="F83" s="655">
        <v>22</v>
      </c>
      <c r="G83" s="636">
        <v>265</v>
      </c>
      <c r="H83" s="655">
        <v>31.1</v>
      </c>
      <c r="I83" s="655">
        <v>65.7</v>
      </c>
      <c r="J83" s="655">
        <v>4</v>
      </c>
      <c r="K83" s="655">
        <v>9</v>
      </c>
      <c r="L83" s="604" t="s">
        <v>2170</v>
      </c>
      <c r="M83" s="549"/>
      <c r="N83" s="549"/>
      <c r="O83" s="549"/>
      <c r="P83" s="549"/>
    </row>
    <row r="84" spans="1:16" ht="15" customHeight="1">
      <c r="A84" s="663"/>
      <c r="B84" s="646" t="s">
        <v>2290</v>
      </c>
      <c r="C84" s="704">
        <v>180</v>
      </c>
      <c r="D84" s="603">
        <v>0.11699999999999999</v>
      </c>
      <c r="E84" s="603">
        <v>0.09</v>
      </c>
      <c r="F84" s="556">
        <v>12.2</v>
      </c>
      <c r="G84" s="557">
        <v>75</v>
      </c>
      <c r="H84" s="556">
        <v>11</v>
      </c>
      <c r="I84" s="556">
        <v>1</v>
      </c>
      <c r="J84" s="556">
        <v>0.1</v>
      </c>
      <c r="K84" s="556">
        <v>1.6</v>
      </c>
      <c r="L84" s="626" t="s">
        <v>32</v>
      </c>
      <c r="M84" s="549" t="s">
        <v>2374</v>
      </c>
      <c r="N84" s="549"/>
      <c r="O84" s="549"/>
      <c r="P84" s="549"/>
    </row>
    <row r="85" spans="1:16" ht="15" customHeight="1">
      <c r="A85" s="663"/>
      <c r="B85" s="519" t="s">
        <v>2386</v>
      </c>
      <c r="C85" s="686">
        <v>26</v>
      </c>
      <c r="D85" s="687">
        <v>1.9</v>
      </c>
      <c r="E85" s="687">
        <v>0.2</v>
      </c>
      <c r="F85" s="687">
        <v>12.3</v>
      </c>
      <c r="G85" s="688">
        <v>62.7</v>
      </c>
      <c r="H85" s="687">
        <v>5</v>
      </c>
      <c r="I85" s="687">
        <v>3.5</v>
      </c>
      <c r="J85" s="687">
        <v>0.3</v>
      </c>
      <c r="K85" s="687">
        <v>0</v>
      </c>
      <c r="L85" s="627" t="s">
        <v>34</v>
      </c>
      <c r="M85" s="588"/>
      <c r="N85" s="549"/>
      <c r="O85" s="549"/>
      <c r="P85" s="549"/>
    </row>
    <row r="86" spans="1:16" ht="15" customHeight="1">
      <c r="A86" s="705"/>
      <c r="B86" s="519" t="s">
        <v>2388</v>
      </c>
      <c r="C86" s="602">
        <v>42</v>
      </c>
      <c r="D86" s="603">
        <v>2.8</v>
      </c>
      <c r="E86" s="603">
        <v>0.5</v>
      </c>
      <c r="F86" s="603">
        <v>16.7</v>
      </c>
      <c r="G86" s="690">
        <v>84</v>
      </c>
      <c r="H86" s="603">
        <v>19.7</v>
      </c>
      <c r="I86" s="603">
        <v>20.6</v>
      </c>
      <c r="J86" s="603">
        <v>1.7</v>
      </c>
      <c r="K86" s="603">
        <v>0</v>
      </c>
      <c r="L86" s="627" t="s">
        <v>36</v>
      </c>
      <c r="M86" s="549"/>
      <c r="N86" s="549"/>
      <c r="O86" s="549"/>
      <c r="P86" s="549"/>
    </row>
    <row r="87" spans="1:16" ht="16.5" customHeight="1">
      <c r="A87" s="632" t="s">
        <v>2214</v>
      </c>
      <c r="B87" s="649"/>
      <c r="C87" s="696">
        <v>726</v>
      </c>
      <c r="D87" s="669">
        <f aca="true" t="shared" si="11" ref="D87:K87">SUM(D81:D86)</f>
        <v>35.817</v>
      </c>
      <c r="E87" s="669">
        <f t="shared" si="11"/>
        <v>14.889999999999999</v>
      </c>
      <c r="F87" s="669">
        <f t="shared" si="11"/>
        <v>82.60000000000001</v>
      </c>
      <c r="G87" s="668">
        <f t="shared" si="11"/>
        <v>640.7</v>
      </c>
      <c r="H87" s="669">
        <f t="shared" si="11"/>
        <v>129.7</v>
      </c>
      <c r="I87" s="669">
        <f t="shared" si="11"/>
        <v>136</v>
      </c>
      <c r="J87" s="669">
        <f t="shared" si="11"/>
        <v>8.1</v>
      </c>
      <c r="K87" s="669">
        <f t="shared" si="11"/>
        <v>58.300000000000004</v>
      </c>
      <c r="L87" s="661"/>
      <c r="M87" s="549"/>
      <c r="N87" s="549"/>
      <c r="O87" s="549"/>
      <c r="P87" s="549"/>
    </row>
    <row r="88" spans="1:16" ht="16.5" customHeight="1">
      <c r="A88" s="632" t="s">
        <v>2215</v>
      </c>
      <c r="B88" s="649"/>
      <c r="C88" s="706"/>
      <c r="D88" s="707"/>
      <c r="E88" s="707"/>
      <c r="F88" s="707"/>
      <c r="G88" s="677"/>
      <c r="H88" s="707"/>
      <c r="I88" s="707"/>
      <c r="J88" s="707"/>
      <c r="K88" s="707"/>
      <c r="L88" s="661"/>
      <c r="M88" s="549"/>
      <c r="N88" s="549"/>
      <c r="O88" s="549"/>
      <c r="P88" s="549"/>
    </row>
    <row r="89" spans="1:16" ht="15" customHeight="1">
      <c r="A89" s="552"/>
      <c r="B89" s="519" t="s">
        <v>595</v>
      </c>
      <c r="C89" s="576">
        <v>60</v>
      </c>
      <c r="D89" s="573">
        <v>0.8</v>
      </c>
      <c r="E89" s="573">
        <v>0.1</v>
      </c>
      <c r="F89" s="573">
        <v>7</v>
      </c>
      <c r="G89" s="585">
        <v>31</v>
      </c>
      <c r="H89" s="573">
        <v>15.6</v>
      </c>
      <c r="I89" s="573">
        <v>21.8</v>
      </c>
      <c r="J89" s="573">
        <v>0.5</v>
      </c>
      <c r="K89" s="573">
        <v>0.6</v>
      </c>
      <c r="L89" s="501" t="s">
        <v>2172</v>
      </c>
      <c r="M89" s="551"/>
      <c r="N89" s="549"/>
      <c r="O89" s="549"/>
      <c r="P89" s="549"/>
    </row>
    <row r="90" spans="1:16" ht="14.25" customHeight="1">
      <c r="A90" s="670"/>
      <c r="B90" s="559" t="s">
        <v>2338</v>
      </c>
      <c r="C90" s="576">
        <v>160</v>
      </c>
      <c r="D90" s="573">
        <v>29</v>
      </c>
      <c r="E90" s="573">
        <v>22.3</v>
      </c>
      <c r="F90" s="573">
        <v>26.3</v>
      </c>
      <c r="G90" s="585">
        <v>196</v>
      </c>
      <c r="H90" s="573">
        <v>241.1</v>
      </c>
      <c r="I90" s="573">
        <v>36.7</v>
      </c>
      <c r="J90" s="573">
        <v>1.3</v>
      </c>
      <c r="K90" s="573">
        <v>0.6</v>
      </c>
      <c r="L90" s="708" t="s">
        <v>2173</v>
      </c>
      <c r="M90" s="549" t="s">
        <v>2375</v>
      </c>
      <c r="N90" s="549"/>
      <c r="O90" s="549"/>
      <c r="P90" s="549"/>
    </row>
    <row r="91" spans="1:16" ht="14.25" customHeight="1">
      <c r="A91" s="663"/>
      <c r="B91" s="709" t="s">
        <v>66</v>
      </c>
      <c r="C91" s="580">
        <v>33</v>
      </c>
      <c r="D91" s="676">
        <v>2.3</v>
      </c>
      <c r="E91" s="676">
        <v>3</v>
      </c>
      <c r="F91" s="676">
        <v>18.5</v>
      </c>
      <c r="G91" s="677">
        <v>109</v>
      </c>
      <c r="H91" s="676">
        <v>101.3</v>
      </c>
      <c r="I91" s="676">
        <v>11.2</v>
      </c>
      <c r="J91" s="676">
        <v>0</v>
      </c>
      <c r="K91" s="676">
        <v>0.3</v>
      </c>
      <c r="L91" s="572" t="s">
        <v>17</v>
      </c>
      <c r="M91" s="551"/>
      <c r="N91" s="549"/>
      <c r="O91" s="549"/>
      <c r="P91" s="549"/>
    </row>
    <row r="92" spans="1:16" ht="14.25" customHeight="1">
      <c r="A92" s="663"/>
      <c r="B92" s="634" t="s">
        <v>447</v>
      </c>
      <c r="C92" s="635">
        <v>180</v>
      </c>
      <c r="D92" s="581">
        <v>5.22</v>
      </c>
      <c r="E92" s="581">
        <v>4.5</v>
      </c>
      <c r="F92" s="581">
        <v>7.2</v>
      </c>
      <c r="G92" s="636">
        <v>90</v>
      </c>
      <c r="H92" s="581">
        <v>216</v>
      </c>
      <c r="I92" s="581">
        <v>25.2</v>
      </c>
      <c r="J92" s="581">
        <v>0.2</v>
      </c>
      <c r="K92" s="581">
        <v>1.26</v>
      </c>
      <c r="L92" s="638" t="s">
        <v>68</v>
      </c>
      <c r="M92" s="551"/>
      <c r="N92" s="549"/>
      <c r="O92" s="549"/>
      <c r="P92" s="549"/>
    </row>
    <row r="93" spans="1:16" ht="14.25" customHeight="1">
      <c r="A93" s="663"/>
      <c r="B93" s="710" t="s">
        <v>2252</v>
      </c>
      <c r="C93" s="576">
        <v>85</v>
      </c>
      <c r="D93" s="573">
        <v>0.4</v>
      </c>
      <c r="E93" s="573">
        <v>0.4</v>
      </c>
      <c r="F93" s="573">
        <v>11.8</v>
      </c>
      <c r="G93" s="585">
        <v>52</v>
      </c>
      <c r="H93" s="573">
        <v>16.1</v>
      </c>
      <c r="I93" s="573">
        <v>9</v>
      </c>
      <c r="J93" s="573">
        <v>2.2</v>
      </c>
      <c r="K93" s="573">
        <v>10</v>
      </c>
      <c r="L93" s="695" t="s">
        <v>2174</v>
      </c>
      <c r="M93" s="549" t="s">
        <v>2379</v>
      </c>
      <c r="N93" s="549"/>
      <c r="O93" s="549"/>
      <c r="P93" s="549"/>
    </row>
    <row r="94" spans="1:16" ht="14.25" customHeight="1">
      <c r="A94" s="663"/>
      <c r="B94" s="519" t="s">
        <v>2386</v>
      </c>
      <c r="C94" s="580">
        <v>22</v>
      </c>
      <c r="D94" s="676">
        <v>1.8</v>
      </c>
      <c r="E94" s="676">
        <v>0.2</v>
      </c>
      <c r="F94" s="676">
        <v>10.7</v>
      </c>
      <c r="G94" s="677">
        <v>53</v>
      </c>
      <c r="H94" s="676">
        <v>5.1</v>
      </c>
      <c r="I94" s="676">
        <v>7.3</v>
      </c>
      <c r="J94" s="676">
        <v>0.4</v>
      </c>
      <c r="K94" s="676">
        <v>0</v>
      </c>
      <c r="L94" s="645" t="s">
        <v>34</v>
      </c>
      <c r="M94" s="551"/>
      <c r="N94" s="549"/>
      <c r="O94" s="549"/>
      <c r="P94" s="549"/>
    </row>
    <row r="95" spans="1:16" ht="16.5" customHeight="1">
      <c r="A95" s="632" t="s">
        <v>2216</v>
      </c>
      <c r="B95" s="649"/>
      <c r="C95" s="668">
        <f aca="true" t="shared" si="12" ref="C95:K95">SUM(C89:C94)</f>
        <v>540</v>
      </c>
      <c r="D95" s="669">
        <f t="shared" si="12"/>
        <v>39.519999999999996</v>
      </c>
      <c r="E95" s="669">
        <f t="shared" si="12"/>
        <v>30.5</v>
      </c>
      <c r="F95" s="669">
        <f t="shared" si="12"/>
        <v>81.5</v>
      </c>
      <c r="G95" s="668">
        <f t="shared" si="12"/>
        <v>531</v>
      </c>
      <c r="H95" s="669">
        <f t="shared" si="12"/>
        <v>595.2</v>
      </c>
      <c r="I95" s="669">
        <f t="shared" si="12"/>
        <v>111.2</v>
      </c>
      <c r="J95" s="669">
        <f t="shared" si="12"/>
        <v>4.6000000000000005</v>
      </c>
      <c r="K95" s="669">
        <f t="shared" si="12"/>
        <v>12.76</v>
      </c>
      <c r="L95" s="637"/>
      <c r="M95" s="549"/>
      <c r="N95" s="549"/>
      <c r="O95" s="549"/>
      <c r="P95" s="549"/>
    </row>
    <row r="96" spans="1:16" ht="19.5" customHeight="1">
      <c r="A96" s="670" t="s">
        <v>2223</v>
      </c>
      <c r="B96" s="671"/>
      <c r="C96" s="711"/>
      <c r="D96" s="672">
        <f aca="true" t="shared" si="13" ref="D96:K96">D77+D79+D87+D95</f>
        <v>88.047</v>
      </c>
      <c r="E96" s="672">
        <f t="shared" si="13"/>
        <v>67.166</v>
      </c>
      <c r="F96" s="672">
        <f t="shared" si="13"/>
        <v>217.05</v>
      </c>
      <c r="G96" s="673">
        <f t="shared" si="13"/>
        <v>1620.1</v>
      </c>
      <c r="H96" s="672">
        <f t="shared" si="13"/>
        <v>928.04</v>
      </c>
      <c r="I96" s="672">
        <f t="shared" si="13"/>
        <v>280.5</v>
      </c>
      <c r="J96" s="672">
        <f t="shared" si="13"/>
        <v>14.98</v>
      </c>
      <c r="K96" s="672">
        <f t="shared" si="13"/>
        <v>75.69000000000001</v>
      </c>
      <c r="L96" s="662"/>
      <c r="M96" s="549"/>
      <c r="N96" s="549"/>
      <c r="O96" s="549"/>
      <c r="P96" s="549"/>
    </row>
    <row r="97" spans="1:16" ht="16.5" customHeight="1">
      <c r="A97" s="844" t="s">
        <v>88</v>
      </c>
      <c r="B97" s="844"/>
      <c r="C97" s="844"/>
      <c r="D97" s="844"/>
      <c r="E97" s="844"/>
      <c r="F97" s="844"/>
      <c r="G97" s="844"/>
      <c r="H97" s="844"/>
      <c r="I97" s="844"/>
      <c r="J97" s="844"/>
      <c r="K97" s="844"/>
      <c r="L97" s="844"/>
      <c r="M97" s="549"/>
      <c r="N97" s="549"/>
      <c r="O97" s="549"/>
      <c r="P97" s="549"/>
    </row>
    <row r="98" spans="1:16" ht="13.5" customHeight="1">
      <c r="A98" s="632" t="s">
        <v>15</v>
      </c>
      <c r="B98" s="633"/>
      <c r="C98" s="633"/>
      <c r="D98" s="633"/>
      <c r="E98" s="633"/>
      <c r="F98" s="633"/>
      <c r="G98" s="633"/>
      <c r="H98" s="633"/>
      <c r="I98" s="633"/>
      <c r="J98" s="633"/>
      <c r="K98" s="633"/>
      <c r="L98" s="633"/>
      <c r="M98" s="549"/>
      <c r="N98" s="549"/>
      <c r="O98" s="549"/>
      <c r="P98" s="549"/>
    </row>
    <row r="99" spans="1:16" ht="15.75" customHeight="1">
      <c r="A99" s="552"/>
      <c r="B99" s="709" t="s">
        <v>43</v>
      </c>
      <c r="C99" s="580">
        <v>14</v>
      </c>
      <c r="D99" s="697">
        <v>1.1</v>
      </c>
      <c r="E99" s="697">
        <v>1.4</v>
      </c>
      <c r="F99" s="697">
        <v>10.4</v>
      </c>
      <c r="G99" s="712">
        <v>59</v>
      </c>
      <c r="H99" s="697">
        <v>4</v>
      </c>
      <c r="I99" s="697">
        <v>2.8</v>
      </c>
      <c r="J99" s="697">
        <v>0.3</v>
      </c>
      <c r="K99" s="676">
        <v>0</v>
      </c>
      <c r="L99" s="572" t="s">
        <v>17</v>
      </c>
      <c r="M99" s="549"/>
      <c r="N99" s="549"/>
      <c r="O99" s="549"/>
      <c r="P99" s="549"/>
    </row>
    <row r="100" spans="1:16" ht="14.25" customHeight="1">
      <c r="A100" s="632"/>
      <c r="B100" s="519" t="s">
        <v>2261</v>
      </c>
      <c r="C100" s="635" t="s">
        <v>2344</v>
      </c>
      <c r="D100" s="655">
        <v>6.21</v>
      </c>
      <c r="E100" s="655">
        <v>5.28</v>
      </c>
      <c r="F100" s="655">
        <v>27.9</v>
      </c>
      <c r="G100" s="656">
        <v>184</v>
      </c>
      <c r="H100" s="655">
        <v>12.1</v>
      </c>
      <c r="I100" s="655">
        <v>98.1</v>
      </c>
      <c r="J100" s="655">
        <v>3.3</v>
      </c>
      <c r="K100" s="655">
        <v>0</v>
      </c>
      <c r="L100" s="501" t="s">
        <v>2175</v>
      </c>
      <c r="M100" s="549"/>
      <c r="N100" s="549"/>
      <c r="O100" s="549"/>
      <c r="P100" s="549"/>
    </row>
    <row r="101" spans="1:16" ht="14.25" customHeight="1">
      <c r="A101" s="632"/>
      <c r="B101" s="634" t="s">
        <v>2253</v>
      </c>
      <c r="C101" s="635">
        <v>187</v>
      </c>
      <c r="D101" s="581">
        <v>0.12</v>
      </c>
      <c r="E101" s="581">
        <v>0.02</v>
      </c>
      <c r="F101" s="581">
        <v>7.3</v>
      </c>
      <c r="G101" s="636">
        <v>29</v>
      </c>
      <c r="H101" s="581">
        <v>12.8</v>
      </c>
      <c r="I101" s="581">
        <v>2.2</v>
      </c>
      <c r="J101" s="581">
        <v>0.3</v>
      </c>
      <c r="K101" s="581">
        <v>2.83</v>
      </c>
      <c r="L101" s="638" t="s">
        <v>86</v>
      </c>
      <c r="M101" s="549"/>
      <c r="N101" s="549"/>
      <c r="O101" s="549"/>
      <c r="P101" s="549"/>
    </row>
    <row r="102" spans="1:16" ht="14.25" customHeight="1">
      <c r="A102" s="632"/>
      <c r="B102" s="639" t="s">
        <v>2385</v>
      </c>
      <c r="C102" s="580">
        <v>30</v>
      </c>
      <c r="D102" s="676">
        <v>2.25</v>
      </c>
      <c r="E102" s="676">
        <v>0.87</v>
      </c>
      <c r="F102" s="676">
        <v>15.42</v>
      </c>
      <c r="G102" s="677">
        <v>78.6</v>
      </c>
      <c r="H102" s="676">
        <v>5.7</v>
      </c>
      <c r="I102" s="676">
        <v>3.9</v>
      </c>
      <c r="J102" s="676">
        <v>0.36</v>
      </c>
      <c r="K102" s="676">
        <v>0</v>
      </c>
      <c r="L102" s="640" t="s">
        <v>22</v>
      </c>
      <c r="M102" s="549"/>
      <c r="N102" s="549"/>
      <c r="O102" s="549"/>
      <c r="P102" s="549"/>
    </row>
    <row r="103" spans="1:16" ht="16.5" customHeight="1">
      <c r="A103" s="632" t="s">
        <v>2213</v>
      </c>
      <c r="B103" s="606"/>
      <c r="C103" s="642">
        <v>436</v>
      </c>
      <c r="D103" s="643">
        <f aca="true" t="shared" si="14" ref="D103:K103">SUM(D99:D102)</f>
        <v>9.68</v>
      </c>
      <c r="E103" s="643">
        <f t="shared" si="14"/>
        <v>7.569999999999999</v>
      </c>
      <c r="F103" s="643">
        <f t="shared" si="14"/>
        <v>61.019999999999996</v>
      </c>
      <c r="G103" s="644">
        <f t="shared" si="14"/>
        <v>350.6</v>
      </c>
      <c r="H103" s="643">
        <f t="shared" si="14"/>
        <v>34.6</v>
      </c>
      <c r="I103" s="643">
        <f t="shared" si="14"/>
        <v>107</v>
      </c>
      <c r="J103" s="643">
        <f t="shared" si="14"/>
        <v>4.26</v>
      </c>
      <c r="K103" s="643">
        <f t="shared" si="14"/>
        <v>2.83</v>
      </c>
      <c r="L103" s="701"/>
      <c r="M103" s="549"/>
      <c r="N103" s="549"/>
      <c r="O103" s="549"/>
      <c r="P103" s="549"/>
    </row>
    <row r="104" spans="1:16" ht="15" customHeight="1">
      <c r="A104" s="632" t="s">
        <v>50</v>
      </c>
      <c r="B104" s="646" t="s">
        <v>2045</v>
      </c>
      <c r="C104" s="635">
        <v>200</v>
      </c>
      <c r="D104" s="581">
        <v>1</v>
      </c>
      <c r="E104" s="581">
        <v>0</v>
      </c>
      <c r="F104" s="581">
        <v>20.2</v>
      </c>
      <c r="G104" s="636">
        <v>90</v>
      </c>
      <c r="H104" s="581">
        <v>14</v>
      </c>
      <c r="I104" s="581">
        <v>8</v>
      </c>
      <c r="J104" s="581">
        <v>2.8</v>
      </c>
      <c r="K104" s="581">
        <v>4</v>
      </c>
      <c r="L104" s="647" t="s">
        <v>24</v>
      </c>
      <c r="M104" s="549"/>
      <c r="N104" s="549"/>
      <c r="O104" s="549"/>
      <c r="P104" s="549"/>
    </row>
    <row r="105" spans="1:16" ht="16.5" customHeight="1">
      <c r="A105" s="632"/>
      <c r="B105" s="699"/>
      <c r="C105" s="680">
        <f aca="true" t="shared" si="15" ref="C105:K105">C104</f>
        <v>200</v>
      </c>
      <c r="D105" s="681">
        <f t="shared" si="15"/>
        <v>1</v>
      </c>
      <c r="E105" s="681">
        <f t="shared" si="15"/>
        <v>0</v>
      </c>
      <c r="F105" s="681">
        <f t="shared" si="15"/>
        <v>20.2</v>
      </c>
      <c r="G105" s="682">
        <f t="shared" si="15"/>
        <v>90</v>
      </c>
      <c r="H105" s="681">
        <f t="shared" si="15"/>
        <v>14</v>
      </c>
      <c r="I105" s="681">
        <f t="shared" si="15"/>
        <v>8</v>
      </c>
      <c r="J105" s="681">
        <f t="shared" si="15"/>
        <v>2.8</v>
      </c>
      <c r="K105" s="681">
        <f t="shared" si="15"/>
        <v>4</v>
      </c>
      <c r="L105" s="679"/>
      <c r="M105" s="549"/>
      <c r="N105" s="560"/>
      <c r="O105" s="549"/>
      <c r="P105" s="549"/>
    </row>
    <row r="106" spans="1:16" ht="16.5" customHeight="1">
      <c r="A106" s="632" t="s">
        <v>25</v>
      </c>
      <c r="B106" s="649"/>
      <c r="C106" s="650"/>
      <c r="D106" s="651"/>
      <c r="E106" s="651"/>
      <c r="F106" s="651"/>
      <c r="G106" s="651"/>
      <c r="H106" s="651"/>
      <c r="I106" s="651"/>
      <c r="J106" s="651"/>
      <c r="K106" s="651"/>
      <c r="L106" s="637"/>
      <c r="M106" s="549"/>
      <c r="N106" s="549"/>
      <c r="O106" s="549"/>
      <c r="P106" s="549"/>
    </row>
    <row r="107" spans="1:16" ht="16.5" customHeight="1">
      <c r="A107" s="552"/>
      <c r="B107" s="519" t="s">
        <v>2254</v>
      </c>
      <c r="C107" s="576" t="s">
        <v>2333</v>
      </c>
      <c r="D107" s="573">
        <v>0.7</v>
      </c>
      <c r="E107" s="573">
        <v>2.6</v>
      </c>
      <c r="F107" s="573">
        <v>4.4</v>
      </c>
      <c r="G107" s="585">
        <v>43.8</v>
      </c>
      <c r="H107" s="654">
        <v>12.9</v>
      </c>
      <c r="I107" s="654">
        <v>11.7</v>
      </c>
      <c r="J107" s="654">
        <v>0.4</v>
      </c>
      <c r="K107" s="573">
        <v>7.5</v>
      </c>
      <c r="L107" s="684" t="s">
        <v>2314</v>
      </c>
      <c r="M107" s="551"/>
      <c r="N107" s="549"/>
      <c r="O107" s="549"/>
      <c r="P107" s="549"/>
    </row>
    <row r="108" spans="1:16" ht="13.5" customHeight="1">
      <c r="A108" s="663"/>
      <c r="B108" s="504" t="s">
        <v>2262</v>
      </c>
      <c r="C108" s="576">
        <v>200</v>
      </c>
      <c r="D108" s="581">
        <v>1.7680000000000002</v>
      </c>
      <c r="E108" s="581">
        <v>4.056</v>
      </c>
      <c r="F108" s="581">
        <v>9.536</v>
      </c>
      <c r="G108" s="636">
        <v>82</v>
      </c>
      <c r="H108" s="573">
        <v>15.8</v>
      </c>
      <c r="I108" s="573">
        <v>8.4</v>
      </c>
      <c r="J108" s="573">
        <v>0.5</v>
      </c>
      <c r="K108" s="581">
        <v>0.4</v>
      </c>
      <c r="L108" s="684" t="s">
        <v>96</v>
      </c>
      <c r="M108" s="549"/>
      <c r="N108" s="549"/>
      <c r="O108" s="549"/>
      <c r="P108" s="549"/>
    </row>
    <row r="109" spans="1:16" ht="13.5" customHeight="1">
      <c r="A109" s="663"/>
      <c r="B109" s="504" t="s">
        <v>97</v>
      </c>
      <c r="C109" s="635">
        <v>15</v>
      </c>
      <c r="D109" s="655">
        <v>6.5</v>
      </c>
      <c r="E109" s="655">
        <v>5.6</v>
      </c>
      <c r="F109" s="655">
        <v>0</v>
      </c>
      <c r="G109" s="656">
        <v>76</v>
      </c>
      <c r="H109" s="655">
        <v>4.8</v>
      </c>
      <c r="I109" s="655">
        <v>6.6</v>
      </c>
      <c r="J109" s="655">
        <v>0.4</v>
      </c>
      <c r="K109" s="655">
        <v>0.7</v>
      </c>
      <c r="L109" s="684" t="s">
        <v>2205</v>
      </c>
      <c r="M109" s="549"/>
      <c r="N109" s="549"/>
      <c r="O109" s="549"/>
      <c r="P109" s="549"/>
    </row>
    <row r="110" spans="1:16" ht="13.5" customHeight="1">
      <c r="A110" s="663"/>
      <c r="B110" s="504" t="s">
        <v>2111</v>
      </c>
      <c r="C110" s="635">
        <v>80</v>
      </c>
      <c r="D110" s="655">
        <v>12.44</v>
      </c>
      <c r="E110" s="655">
        <v>9.24</v>
      </c>
      <c r="F110" s="655">
        <v>12.56</v>
      </c>
      <c r="G110" s="656">
        <v>183</v>
      </c>
      <c r="H110" s="655">
        <v>35</v>
      </c>
      <c r="I110" s="655">
        <v>25.7</v>
      </c>
      <c r="J110" s="655">
        <v>1.2</v>
      </c>
      <c r="K110" s="655">
        <v>0.1</v>
      </c>
      <c r="L110" s="693" t="s">
        <v>2176</v>
      </c>
      <c r="M110" s="549"/>
      <c r="N110" s="549"/>
      <c r="O110" s="549"/>
      <c r="P110" s="549"/>
    </row>
    <row r="111" spans="1:16" ht="15.75" customHeight="1">
      <c r="A111" s="663"/>
      <c r="B111" s="528" t="s">
        <v>923</v>
      </c>
      <c r="C111" s="713">
        <v>130</v>
      </c>
      <c r="D111" s="654">
        <v>2.1</v>
      </c>
      <c r="E111" s="654">
        <v>1.6</v>
      </c>
      <c r="F111" s="654">
        <v>11.2</v>
      </c>
      <c r="G111" s="712">
        <v>68</v>
      </c>
      <c r="H111" s="654">
        <v>42.8</v>
      </c>
      <c r="I111" s="654">
        <v>23.4</v>
      </c>
      <c r="J111" s="654">
        <v>1.5</v>
      </c>
      <c r="K111" s="654">
        <v>1.3</v>
      </c>
      <c r="L111" s="693" t="s">
        <v>2177</v>
      </c>
      <c r="M111" s="549"/>
      <c r="N111" s="549"/>
      <c r="O111" s="549"/>
      <c r="P111" s="549"/>
    </row>
    <row r="112" spans="1:16" ht="15" customHeight="1">
      <c r="A112" s="705"/>
      <c r="B112" s="601" t="s">
        <v>2292</v>
      </c>
      <c r="C112" s="602">
        <v>180</v>
      </c>
      <c r="D112" s="556">
        <v>0.4</v>
      </c>
      <c r="E112" s="556">
        <v>0</v>
      </c>
      <c r="F112" s="556">
        <v>21.5</v>
      </c>
      <c r="G112" s="690">
        <v>87</v>
      </c>
      <c r="H112" s="556">
        <v>28.63</v>
      </c>
      <c r="I112" s="556">
        <v>5.4</v>
      </c>
      <c r="J112" s="556">
        <v>1.11</v>
      </c>
      <c r="K112" s="556">
        <v>0.4</v>
      </c>
      <c r="L112" s="637" t="s">
        <v>61</v>
      </c>
      <c r="M112" s="549" t="s">
        <v>2373</v>
      </c>
      <c r="N112" s="549"/>
      <c r="O112" s="549"/>
      <c r="P112" s="549"/>
    </row>
    <row r="113" spans="1:16" ht="16.5" customHeight="1">
      <c r="A113" s="705"/>
      <c r="B113" s="519" t="s">
        <v>2386</v>
      </c>
      <c r="C113" s="602">
        <v>20</v>
      </c>
      <c r="D113" s="603">
        <v>1.62</v>
      </c>
      <c r="E113" s="603">
        <v>0.2</v>
      </c>
      <c r="F113" s="603">
        <v>9.76</v>
      </c>
      <c r="G113" s="690">
        <v>48.4</v>
      </c>
      <c r="H113" s="603">
        <v>4.6</v>
      </c>
      <c r="I113" s="603">
        <v>6.6</v>
      </c>
      <c r="J113" s="603">
        <v>0.4</v>
      </c>
      <c r="K113" s="603">
        <v>0</v>
      </c>
      <c r="L113" s="627" t="s">
        <v>34</v>
      </c>
      <c r="M113" s="549"/>
      <c r="N113" s="588"/>
      <c r="O113" s="549"/>
      <c r="P113" s="549"/>
    </row>
    <row r="114" spans="1:16" ht="16.5" customHeight="1">
      <c r="A114" s="689"/>
      <c r="B114" s="519" t="s">
        <v>2388</v>
      </c>
      <c r="C114" s="602">
        <v>15</v>
      </c>
      <c r="D114" s="603">
        <v>1.1</v>
      </c>
      <c r="E114" s="603">
        <v>0.2</v>
      </c>
      <c r="F114" s="603">
        <v>6.2</v>
      </c>
      <c r="G114" s="690">
        <v>31</v>
      </c>
      <c r="H114" s="603">
        <v>5.3</v>
      </c>
      <c r="I114" s="603">
        <v>7.1</v>
      </c>
      <c r="J114" s="603">
        <v>0.6</v>
      </c>
      <c r="K114" s="603">
        <v>0</v>
      </c>
      <c r="L114" s="627" t="s">
        <v>36</v>
      </c>
      <c r="M114" s="549"/>
      <c r="N114" s="549"/>
      <c r="O114" s="549"/>
      <c r="P114" s="549"/>
    </row>
    <row r="115" spans="1:16" ht="16.5" customHeight="1">
      <c r="A115" s="632" t="s">
        <v>2214</v>
      </c>
      <c r="B115" s="649"/>
      <c r="C115" s="696">
        <v>691</v>
      </c>
      <c r="D115" s="669">
        <f>SUM(D107:D114)</f>
        <v>26.628000000000004</v>
      </c>
      <c r="E115" s="669">
        <f aca="true" t="shared" si="16" ref="E115:K115">SUM(E107:E114)</f>
        <v>23.496000000000002</v>
      </c>
      <c r="F115" s="669">
        <f t="shared" si="16"/>
        <v>75.156</v>
      </c>
      <c r="G115" s="668">
        <f t="shared" si="16"/>
        <v>619.1999999999999</v>
      </c>
      <c r="H115" s="669">
        <f t="shared" si="16"/>
        <v>149.83</v>
      </c>
      <c r="I115" s="669">
        <f t="shared" si="16"/>
        <v>94.9</v>
      </c>
      <c r="J115" s="669">
        <f t="shared" si="16"/>
        <v>6.11</v>
      </c>
      <c r="K115" s="669">
        <f t="shared" si="16"/>
        <v>10.4</v>
      </c>
      <c r="L115" s="661"/>
      <c r="M115" s="549"/>
      <c r="N115" s="549"/>
      <c r="O115" s="549"/>
      <c r="P115" s="549"/>
    </row>
    <row r="116" spans="1:16" ht="15" customHeight="1">
      <c r="A116" s="632" t="s">
        <v>2215</v>
      </c>
      <c r="B116" s="649"/>
      <c r="C116" s="706"/>
      <c r="D116" s="707"/>
      <c r="E116" s="707"/>
      <c r="F116" s="707"/>
      <c r="G116" s="677"/>
      <c r="H116" s="707"/>
      <c r="I116" s="707"/>
      <c r="J116" s="707"/>
      <c r="K116" s="707"/>
      <c r="L116" s="661"/>
      <c r="M116" s="549"/>
      <c r="N116" s="549"/>
      <c r="O116" s="549"/>
      <c r="P116" s="549"/>
    </row>
    <row r="117" spans="1:16" ht="16.5" customHeight="1">
      <c r="A117" s="705"/>
      <c r="B117" s="519" t="s">
        <v>2263</v>
      </c>
      <c r="C117" s="576" t="s">
        <v>2333</v>
      </c>
      <c r="D117" s="573">
        <v>0.7</v>
      </c>
      <c r="E117" s="573">
        <v>0.1</v>
      </c>
      <c r="F117" s="573">
        <v>3.7</v>
      </c>
      <c r="G117" s="585">
        <v>18.5</v>
      </c>
      <c r="H117" s="654">
        <v>18.6</v>
      </c>
      <c r="I117" s="654">
        <v>9.4</v>
      </c>
      <c r="J117" s="654">
        <v>0.7</v>
      </c>
      <c r="K117" s="573">
        <v>12.7</v>
      </c>
      <c r="L117" s="501" t="s">
        <v>2178</v>
      </c>
      <c r="M117" s="549"/>
      <c r="N117" s="549"/>
      <c r="O117" s="549"/>
      <c r="P117" s="549"/>
    </row>
    <row r="118" spans="1:16" ht="16.5" customHeight="1">
      <c r="A118" s="689"/>
      <c r="B118" s="601" t="s">
        <v>2101</v>
      </c>
      <c r="C118" s="576">
        <v>80</v>
      </c>
      <c r="D118" s="714">
        <v>18.394666666666662</v>
      </c>
      <c r="E118" s="714">
        <v>8.114666666666666</v>
      </c>
      <c r="F118" s="714">
        <v>1.384</v>
      </c>
      <c r="G118" s="715">
        <v>151.73333333333335</v>
      </c>
      <c r="H118" s="714">
        <v>21.2</v>
      </c>
      <c r="I118" s="714">
        <v>26.7</v>
      </c>
      <c r="J118" s="714">
        <v>0.7</v>
      </c>
      <c r="K118" s="714">
        <v>0.77</v>
      </c>
      <c r="L118" s="637" t="s">
        <v>2179</v>
      </c>
      <c r="M118" s="549"/>
      <c r="N118" s="549"/>
      <c r="O118" s="549"/>
      <c r="P118" s="549"/>
    </row>
    <row r="119" spans="1:16" ht="15.75" customHeight="1">
      <c r="A119" s="670"/>
      <c r="B119" s="716" t="s">
        <v>39</v>
      </c>
      <c r="C119" s="576">
        <v>130</v>
      </c>
      <c r="D119" s="581">
        <v>2.65</v>
      </c>
      <c r="E119" s="581">
        <v>4.16</v>
      </c>
      <c r="F119" s="581">
        <v>17.72</v>
      </c>
      <c r="G119" s="636">
        <v>119.16</v>
      </c>
      <c r="H119" s="581">
        <v>32</v>
      </c>
      <c r="I119" s="581">
        <v>24</v>
      </c>
      <c r="J119" s="581">
        <v>0.9</v>
      </c>
      <c r="K119" s="581">
        <v>15.7</v>
      </c>
      <c r="L119" s="693" t="s">
        <v>2156</v>
      </c>
      <c r="M119" s="549"/>
      <c r="N119" s="549"/>
      <c r="O119" s="549"/>
      <c r="P119" s="549"/>
    </row>
    <row r="120" spans="1:16" ht="15.75" customHeight="1">
      <c r="A120" s="670"/>
      <c r="B120" s="634" t="s">
        <v>19</v>
      </c>
      <c r="C120" s="635">
        <v>200</v>
      </c>
      <c r="D120" s="581">
        <v>3.17</v>
      </c>
      <c r="E120" s="581">
        <v>2.68</v>
      </c>
      <c r="F120" s="581">
        <v>11</v>
      </c>
      <c r="G120" s="636">
        <v>81</v>
      </c>
      <c r="H120" s="581">
        <v>125.7</v>
      </c>
      <c r="I120" s="581">
        <v>14</v>
      </c>
      <c r="J120" s="581">
        <v>0.1</v>
      </c>
      <c r="K120" s="581">
        <v>1.32</v>
      </c>
      <c r="L120" s="638" t="s">
        <v>20</v>
      </c>
      <c r="M120" s="561"/>
      <c r="N120" s="549"/>
      <c r="O120" s="549"/>
      <c r="P120" s="549"/>
    </row>
    <row r="121" spans="1:16" ht="15.75" customHeight="1">
      <c r="A121" s="670"/>
      <c r="B121" s="664" t="s">
        <v>1692</v>
      </c>
      <c r="C121" s="582">
        <v>50</v>
      </c>
      <c r="D121" s="665">
        <v>4.2</v>
      </c>
      <c r="E121" s="665">
        <v>1.6</v>
      </c>
      <c r="F121" s="665">
        <v>28</v>
      </c>
      <c r="G121" s="666">
        <v>143</v>
      </c>
      <c r="H121" s="665">
        <v>11.3</v>
      </c>
      <c r="I121" s="665">
        <v>16.2</v>
      </c>
      <c r="J121" s="665">
        <v>0.7</v>
      </c>
      <c r="K121" s="665">
        <v>0</v>
      </c>
      <c r="L121" s="667" t="s">
        <v>2180</v>
      </c>
      <c r="M121" s="561"/>
      <c r="N121" s="549"/>
      <c r="O121" s="549"/>
      <c r="P121" s="549"/>
    </row>
    <row r="122" spans="1:16" ht="15.75" customHeight="1">
      <c r="A122" s="670"/>
      <c r="B122" s="519" t="s">
        <v>2388</v>
      </c>
      <c r="C122" s="580">
        <v>23</v>
      </c>
      <c r="D122" s="676">
        <v>1.5</v>
      </c>
      <c r="E122" s="676">
        <v>0.3</v>
      </c>
      <c r="F122" s="676">
        <v>9.4</v>
      </c>
      <c r="G122" s="677">
        <v>47</v>
      </c>
      <c r="H122" s="676">
        <v>8.1</v>
      </c>
      <c r="I122" s="676">
        <v>10.8</v>
      </c>
      <c r="J122" s="676">
        <v>0.9</v>
      </c>
      <c r="K122" s="676">
        <v>0</v>
      </c>
      <c r="L122" s="640" t="s">
        <v>36</v>
      </c>
      <c r="M122" s="561"/>
      <c r="N122" s="549"/>
      <c r="O122" s="549"/>
      <c r="P122" s="549"/>
    </row>
    <row r="123" spans="1:16" ht="15.75" customHeight="1">
      <c r="A123" s="632" t="s">
        <v>2216</v>
      </c>
      <c r="B123" s="649"/>
      <c r="C123" s="668">
        <v>534</v>
      </c>
      <c r="D123" s="669">
        <f aca="true" t="shared" si="17" ref="D123:K123">SUM(D117:D122)</f>
        <v>30.61466666666666</v>
      </c>
      <c r="E123" s="669">
        <f t="shared" si="17"/>
        <v>16.954666666666668</v>
      </c>
      <c r="F123" s="669">
        <f t="shared" si="17"/>
        <v>71.20400000000001</v>
      </c>
      <c r="G123" s="668">
        <f t="shared" si="17"/>
        <v>560.3933333333333</v>
      </c>
      <c r="H123" s="669">
        <f t="shared" si="17"/>
        <v>216.9</v>
      </c>
      <c r="I123" s="669">
        <f t="shared" si="17"/>
        <v>101.1</v>
      </c>
      <c r="J123" s="669">
        <f t="shared" si="17"/>
        <v>3.9999999999999996</v>
      </c>
      <c r="K123" s="669">
        <f t="shared" si="17"/>
        <v>30.49</v>
      </c>
      <c r="L123" s="637"/>
      <c r="M123" s="561"/>
      <c r="N123" s="549"/>
      <c r="O123" s="549"/>
      <c r="P123" s="549"/>
    </row>
    <row r="124" spans="1:19" ht="15" customHeight="1">
      <c r="A124" s="670" t="s">
        <v>2224</v>
      </c>
      <c r="B124" s="671"/>
      <c r="C124" s="711"/>
      <c r="D124" s="672">
        <f aca="true" t="shared" si="18" ref="D124:K124">D103+D105+D115+D123</f>
        <v>67.92266666666667</v>
      </c>
      <c r="E124" s="672">
        <f t="shared" si="18"/>
        <v>48.02066666666667</v>
      </c>
      <c r="F124" s="672">
        <f t="shared" si="18"/>
        <v>227.58</v>
      </c>
      <c r="G124" s="673">
        <f t="shared" si="18"/>
        <v>1620.1933333333332</v>
      </c>
      <c r="H124" s="672">
        <f t="shared" si="18"/>
        <v>415.33000000000004</v>
      </c>
      <c r="I124" s="672">
        <f t="shared" si="18"/>
        <v>311</v>
      </c>
      <c r="J124" s="672">
        <f t="shared" si="18"/>
        <v>17.169999999999998</v>
      </c>
      <c r="K124" s="672">
        <f t="shared" si="18"/>
        <v>47.72</v>
      </c>
      <c r="L124" s="662"/>
      <c r="M124" s="561"/>
      <c r="N124" s="541"/>
      <c r="O124" s="541"/>
      <c r="P124" s="541"/>
      <c r="Q124" s="541"/>
      <c r="R124" s="541"/>
      <c r="S124" s="541"/>
    </row>
    <row r="125" spans="1:16" ht="15" customHeight="1">
      <c r="A125" s="844" t="s">
        <v>110</v>
      </c>
      <c r="B125" s="844"/>
      <c r="C125" s="844"/>
      <c r="D125" s="844"/>
      <c r="E125" s="844"/>
      <c r="F125" s="844"/>
      <c r="G125" s="844"/>
      <c r="H125" s="844"/>
      <c r="I125" s="844"/>
      <c r="J125" s="844"/>
      <c r="K125" s="844"/>
      <c r="L125" s="844"/>
      <c r="M125" s="549"/>
      <c r="N125" s="549"/>
      <c r="O125" s="549"/>
      <c r="P125" s="549"/>
    </row>
    <row r="126" spans="1:16" ht="15" customHeight="1">
      <c r="A126" s="632" t="s">
        <v>15</v>
      </c>
      <c r="B126" s="633"/>
      <c r="C126" s="633"/>
      <c r="D126" s="633"/>
      <c r="E126" s="633"/>
      <c r="F126" s="633"/>
      <c r="G126" s="633"/>
      <c r="H126" s="633"/>
      <c r="I126" s="633"/>
      <c r="J126" s="633"/>
      <c r="K126" s="633"/>
      <c r="L126" s="633"/>
      <c r="M126" s="549"/>
      <c r="N126" s="549"/>
      <c r="O126" s="549"/>
      <c r="P126" s="549"/>
    </row>
    <row r="127" spans="1:16" ht="16.5" customHeight="1">
      <c r="A127" s="632"/>
      <c r="B127" s="519" t="s">
        <v>2384</v>
      </c>
      <c r="C127" s="576" t="s">
        <v>2333</v>
      </c>
      <c r="D127" s="697">
        <v>1.6</v>
      </c>
      <c r="E127" s="697">
        <v>0</v>
      </c>
      <c r="F127" s="697">
        <v>0.1</v>
      </c>
      <c r="G127" s="717">
        <v>20</v>
      </c>
      <c r="H127" s="718">
        <f>H126/30*50</f>
        <v>0</v>
      </c>
      <c r="I127" s="718">
        <f>I126/30*50</f>
        <v>0</v>
      </c>
      <c r="J127" s="718">
        <f>J126/30*50</f>
        <v>0</v>
      </c>
      <c r="K127" s="697">
        <v>5</v>
      </c>
      <c r="L127" s="501" t="s">
        <v>2169</v>
      </c>
      <c r="M127" s="550"/>
      <c r="N127" s="549"/>
      <c r="O127" s="549"/>
      <c r="P127" s="549"/>
    </row>
    <row r="128" spans="1:16" ht="16.5" customHeight="1">
      <c r="A128" s="632"/>
      <c r="B128" s="699" t="s">
        <v>1956</v>
      </c>
      <c r="C128" s="700">
        <v>110</v>
      </c>
      <c r="D128" s="719">
        <v>14.9</v>
      </c>
      <c r="E128" s="719">
        <v>18.3</v>
      </c>
      <c r="F128" s="719">
        <v>2.3</v>
      </c>
      <c r="G128" s="720">
        <v>182</v>
      </c>
      <c r="H128" s="719">
        <v>214.4</v>
      </c>
      <c r="I128" s="719">
        <v>19.4</v>
      </c>
      <c r="J128" s="719">
        <v>3.6</v>
      </c>
      <c r="K128" s="719">
        <v>0.6</v>
      </c>
      <c r="L128" s="701" t="s">
        <v>2389</v>
      </c>
      <c r="M128" s="549" t="s">
        <v>2383</v>
      </c>
      <c r="N128" s="549"/>
      <c r="O128" s="549"/>
      <c r="P128" s="549"/>
    </row>
    <row r="129" spans="1:16" ht="16.5" customHeight="1">
      <c r="A129" s="632"/>
      <c r="B129" s="601" t="s">
        <v>2047</v>
      </c>
      <c r="C129" s="576">
        <v>200</v>
      </c>
      <c r="D129" s="581">
        <v>0.2</v>
      </c>
      <c r="E129" s="581">
        <v>0.1</v>
      </c>
      <c r="F129" s="581">
        <v>10.4</v>
      </c>
      <c r="G129" s="576">
        <v>46</v>
      </c>
      <c r="H129" s="581">
        <v>4.1</v>
      </c>
      <c r="I129" s="581">
        <v>1.2</v>
      </c>
      <c r="J129" s="581">
        <v>0.2</v>
      </c>
      <c r="K129" s="581">
        <v>50.1</v>
      </c>
      <c r="L129" s="604" t="s">
        <v>2048</v>
      </c>
      <c r="M129" s="550"/>
      <c r="N129" s="549"/>
      <c r="O129" s="549"/>
      <c r="P129" s="549"/>
    </row>
    <row r="130" spans="1:16" ht="16.5" customHeight="1">
      <c r="A130" s="632"/>
      <c r="B130" s="606" t="s">
        <v>2264</v>
      </c>
      <c r="C130" s="580">
        <v>20</v>
      </c>
      <c r="D130" s="676">
        <v>0</v>
      </c>
      <c r="E130" s="676">
        <v>0</v>
      </c>
      <c r="F130" s="676">
        <v>13</v>
      </c>
      <c r="G130" s="677">
        <v>50</v>
      </c>
      <c r="H130" s="676">
        <v>2.8</v>
      </c>
      <c r="I130" s="676">
        <v>1.4</v>
      </c>
      <c r="J130" s="676">
        <v>0.2</v>
      </c>
      <c r="K130" s="676">
        <v>0.2</v>
      </c>
      <c r="L130" s="628" t="s">
        <v>17</v>
      </c>
      <c r="M130" s="550"/>
      <c r="N130" s="549"/>
      <c r="O130" s="549"/>
      <c r="P130" s="549"/>
    </row>
    <row r="131" spans="1:16" ht="16.5" customHeight="1">
      <c r="A131" s="632"/>
      <c r="B131" s="639" t="s">
        <v>2385</v>
      </c>
      <c r="C131" s="686">
        <v>23</v>
      </c>
      <c r="D131" s="687">
        <v>1.7</v>
      </c>
      <c r="E131" s="687">
        <v>0.7</v>
      </c>
      <c r="F131" s="687">
        <v>11.8</v>
      </c>
      <c r="G131" s="688">
        <v>60</v>
      </c>
      <c r="H131" s="687">
        <v>8.1</v>
      </c>
      <c r="I131" s="687">
        <v>10.9</v>
      </c>
      <c r="J131" s="687">
        <v>0.9</v>
      </c>
      <c r="K131" s="687">
        <v>0</v>
      </c>
      <c r="L131" s="627" t="s">
        <v>22</v>
      </c>
      <c r="M131" s="550"/>
      <c r="N131" s="549"/>
      <c r="O131" s="549"/>
      <c r="P131" s="549"/>
    </row>
    <row r="132" spans="1:16" ht="16.5" customHeight="1">
      <c r="A132" s="632" t="s">
        <v>2213</v>
      </c>
      <c r="B132" s="641"/>
      <c r="C132" s="642">
        <v>403</v>
      </c>
      <c r="D132" s="643">
        <f aca="true" t="shared" si="19" ref="D132:K132">SUM(D127:D131)</f>
        <v>18.4</v>
      </c>
      <c r="E132" s="643">
        <f t="shared" si="19"/>
        <v>19.1</v>
      </c>
      <c r="F132" s="643">
        <f t="shared" si="19"/>
        <v>37.6</v>
      </c>
      <c r="G132" s="644">
        <f t="shared" si="19"/>
        <v>358</v>
      </c>
      <c r="H132" s="643">
        <f t="shared" si="19"/>
        <v>229.4</v>
      </c>
      <c r="I132" s="643">
        <f t="shared" si="19"/>
        <v>32.9</v>
      </c>
      <c r="J132" s="643">
        <f t="shared" si="19"/>
        <v>4.9</v>
      </c>
      <c r="K132" s="643">
        <f t="shared" si="19"/>
        <v>55.900000000000006</v>
      </c>
      <c r="L132" s="645"/>
      <c r="M132" s="550"/>
      <c r="N132" s="549"/>
      <c r="O132" s="549"/>
      <c r="P132" s="549"/>
    </row>
    <row r="133" spans="1:16" ht="18" customHeight="1">
      <c r="A133" s="632" t="s">
        <v>2226</v>
      </c>
      <c r="B133" s="634" t="s">
        <v>103</v>
      </c>
      <c r="C133" s="635">
        <v>180</v>
      </c>
      <c r="D133" s="581">
        <v>0.15300000000000002</v>
      </c>
      <c r="E133" s="581">
        <v>0.10799999999999998</v>
      </c>
      <c r="F133" s="581">
        <v>21.249</v>
      </c>
      <c r="G133" s="636">
        <v>86.616</v>
      </c>
      <c r="H133" s="581">
        <v>6.3</v>
      </c>
      <c r="I133" s="581">
        <v>1.6</v>
      </c>
      <c r="J133" s="581">
        <v>0.2</v>
      </c>
      <c r="K133" s="581">
        <v>3.4</v>
      </c>
      <c r="L133" s="453" t="s">
        <v>2181</v>
      </c>
      <c r="M133" s="549"/>
      <c r="N133" s="549"/>
      <c r="O133" s="549"/>
      <c r="P133" s="549"/>
    </row>
    <row r="134" spans="1:16" ht="16.5" customHeight="1">
      <c r="A134" s="632"/>
      <c r="B134" s="646"/>
      <c r="C134" s="703">
        <f aca="true" t="shared" si="20" ref="C134:K134">C133</f>
        <v>180</v>
      </c>
      <c r="D134" s="643">
        <f t="shared" si="20"/>
        <v>0.15300000000000002</v>
      </c>
      <c r="E134" s="643">
        <f t="shared" si="20"/>
        <v>0.10799999999999998</v>
      </c>
      <c r="F134" s="643">
        <f t="shared" si="20"/>
        <v>21.249</v>
      </c>
      <c r="G134" s="644">
        <f t="shared" si="20"/>
        <v>86.616</v>
      </c>
      <c r="H134" s="643">
        <f t="shared" si="20"/>
        <v>6.3</v>
      </c>
      <c r="I134" s="643">
        <f t="shared" si="20"/>
        <v>1.6</v>
      </c>
      <c r="J134" s="643">
        <f t="shared" si="20"/>
        <v>0.2</v>
      </c>
      <c r="K134" s="643">
        <f t="shared" si="20"/>
        <v>3.4</v>
      </c>
      <c r="L134" s="647"/>
      <c r="M134" s="549"/>
      <c r="N134" s="549"/>
      <c r="O134" s="549"/>
      <c r="P134" s="549"/>
    </row>
    <row r="135" spans="1:16" ht="16.5" customHeight="1">
      <c r="A135" s="632" t="s">
        <v>25</v>
      </c>
      <c r="B135" s="646"/>
      <c r="C135" s="721"/>
      <c r="D135" s="722"/>
      <c r="E135" s="722"/>
      <c r="F135" s="722"/>
      <c r="G135" s="723"/>
      <c r="H135" s="722"/>
      <c r="I135" s="722"/>
      <c r="J135" s="722"/>
      <c r="K135" s="722"/>
      <c r="L135" s="647"/>
      <c r="M135" s="549"/>
      <c r="N135" s="549"/>
      <c r="O135" s="549"/>
      <c r="P135" s="549"/>
    </row>
    <row r="136" spans="1:16" ht="15" customHeight="1">
      <c r="A136" s="552"/>
      <c r="B136" s="519" t="s">
        <v>2339</v>
      </c>
      <c r="C136" s="576" t="s">
        <v>2333</v>
      </c>
      <c r="D136" s="577">
        <v>0.7</v>
      </c>
      <c r="E136" s="577">
        <v>2.5</v>
      </c>
      <c r="F136" s="577">
        <v>3</v>
      </c>
      <c r="G136" s="578">
        <v>44</v>
      </c>
      <c r="H136" s="577">
        <v>18.7</v>
      </c>
      <c r="I136" s="577">
        <v>7.6</v>
      </c>
      <c r="J136" s="577">
        <v>0.30000000000000004</v>
      </c>
      <c r="K136" s="577">
        <v>16.2</v>
      </c>
      <c r="L136" s="661" t="s">
        <v>2182</v>
      </c>
      <c r="M136" s="551"/>
      <c r="N136" s="549"/>
      <c r="O136" s="549"/>
      <c r="P136" s="549"/>
    </row>
    <row r="137" spans="1:16" ht="17.25" customHeight="1">
      <c r="A137" s="657"/>
      <c r="B137" s="504" t="s">
        <v>171</v>
      </c>
      <c r="C137" s="576">
        <v>200</v>
      </c>
      <c r="D137" s="581">
        <v>2.8320000000000003</v>
      </c>
      <c r="E137" s="581">
        <v>4.08</v>
      </c>
      <c r="F137" s="581">
        <v>10.4</v>
      </c>
      <c r="G137" s="636">
        <v>90</v>
      </c>
      <c r="H137" s="654">
        <v>40.2</v>
      </c>
      <c r="I137" s="654">
        <v>27.6</v>
      </c>
      <c r="J137" s="654">
        <v>1.4</v>
      </c>
      <c r="K137" s="581">
        <v>5.024</v>
      </c>
      <c r="L137" s="604" t="s">
        <v>668</v>
      </c>
      <c r="M137" s="549"/>
      <c r="N137" s="549"/>
      <c r="O137" s="549"/>
      <c r="P137" s="549"/>
    </row>
    <row r="138" spans="1:16" ht="17.25" customHeight="1">
      <c r="A138" s="657"/>
      <c r="B138" s="504" t="s">
        <v>269</v>
      </c>
      <c r="C138" s="576">
        <v>20</v>
      </c>
      <c r="D138" s="581">
        <v>3.8159999999999994</v>
      </c>
      <c r="E138" s="581">
        <v>2.024</v>
      </c>
      <c r="F138" s="581">
        <v>0.16</v>
      </c>
      <c r="G138" s="636">
        <v>34</v>
      </c>
      <c r="H138" s="581">
        <v>3.1</v>
      </c>
      <c r="I138" s="581">
        <v>5.6</v>
      </c>
      <c r="J138" s="581">
        <v>0.3</v>
      </c>
      <c r="K138" s="581">
        <v>0.2</v>
      </c>
      <c r="L138" s="684" t="s">
        <v>297</v>
      </c>
      <c r="M138" s="549"/>
      <c r="N138" s="549"/>
      <c r="O138" s="549"/>
      <c r="P138" s="549"/>
    </row>
    <row r="139" spans="1:16" ht="17.25" customHeight="1">
      <c r="A139" s="657"/>
      <c r="B139" s="504" t="s">
        <v>183</v>
      </c>
      <c r="C139" s="576">
        <v>8</v>
      </c>
      <c r="D139" s="581">
        <v>0.168</v>
      </c>
      <c r="E139" s="581">
        <v>1.2</v>
      </c>
      <c r="F139" s="581">
        <v>0.192</v>
      </c>
      <c r="G139" s="636">
        <v>12.36</v>
      </c>
      <c r="H139" s="581">
        <v>7</v>
      </c>
      <c r="I139" s="581">
        <v>0.7</v>
      </c>
      <c r="J139" s="581">
        <v>0</v>
      </c>
      <c r="K139" s="581">
        <v>0</v>
      </c>
      <c r="L139" s="501" t="s">
        <v>17</v>
      </c>
      <c r="M139" s="549"/>
      <c r="N139" s="549"/>
      <c r="O139" s="549"/>
      <c r="P139" s="549"/>
    </row>
    <row r="140" spans="1:16" ht="17.25" customHeight="1">
      <c r="A140" s="657"/>
      <c r="B140" s="519" t="s">
        <v>181</v>
      </c>
      <c r="C140" s="576">
        <v>180</v>
      </c>
      <c r="D140" s="655">
        <v>22.5</v>
      </c>
      <c r="E140" s="655">
        <v>9.14</v>
      </c>
      <c r="F140" s="655">
        <v>24.73</v>
      </c>
      <c r="G140" s="636">
        <v>271</v>
      </c>
      <c r="H140" s="655">
        <v>31.1</v>
      </c>
      <c r="I140" s="655">
        <v>34.6</v>
      </c>
      <c r="J140" s="655">
        <v>7.1</v>
      </c>
      <c r="K140" s="655">
        <v>10.45</v>
      </c>
      <c r="L140" s="604" t="s">
        <v>2183</v>
      </c>
      <c r="M140" s="549"/>
      <c r="N140" s="549"/>
      <c r="O140" s="549"/>
      <c r="P140" s="549"/>
    </row>
    <row r="141" spans="1:16" ht="16.5" customHeight="1">
      <c r="A141" s="657"/>
      <c r="B141" s="504" t="s">
        <v>2265</v>
      </c>
      <c r="C141" s="678">
        <v>30</v>
      </c>
      <c r="D141" s="665">
        <v>0.54</v>
      </c>
      <c r="E141" s="665">
        <v>1.6</v>
      </c>
      <c r="F141" s="665">
        <v>2.12</v>
      </c>
      <c r="G141" s="666">
        <v>24</v>
      </c>
      <c r="H141" s="665">
        <v>8.7</v>
      </c>
      <c r="I141" s="665">
        <v>2.9</v>
      </c>
      <c r="J141" s="665">
        <v>0.1</v>
      </c>
      <c r="K141" s="665">
        <v>0.4</v>
      </c>
      <c r="L141" s="667" t="s">
        <v>2210</v>
      </c>
      <c r="M141" s="561"/>
      <c r="N141" s="549"/>
      <c r="O141" s="549"/>
      <c r="P141" s="549"/>
    </row>
    <row r="142" spans="1:16" ht="16.5" customHeight="1">
      <c r="A142" s="657"/>
      <c r="B142" s="519" t="s">
        <v>2294</v>
      </c>
      <c r="C142" s="579">
        <v>180</v>
      </c>
      <c r="D142" s="577">
        <v>0.2</v>
      </c>
      <c r="E142" s="577">
        <v>0.1</v>
      </c>
      <c r="F142" s="577">
        <v>14.5</v>
      </c>
      <c r="G142" s="578">
        <v>55.8</v>
      </c>
      <c r="H142" s="577">
        <v>0.8</v>
      </c>
      <c r="I142" s="577">
        <v>14.3</v>
      </c>
      <c r="J142" s="577">
        <v>4.3</v>
      </c>
      <c r="K142" s="577">
        <v>0.9</v>
      </c>
      <c r="L142" s="638" t="s">
        <v>82</v>
      </c>
      <c r="M142" s="549" t="s">
        <v>2373</v>
      </c>
      <c r="N142" s="549"/>
      <c r="O142" s="549"/>
      <c r="P142" s="549"/>
    </row>
    <row r="143" spans="1:16" ht="15" customHeight="1">
      <c r="A143" s="657"/>
      <c r="B143" s="519" t="s">
        <v>2386</v>
      </c>
      <c r="C143" s="576">
        <v>15</v>
      </c>
      <c r="D143" s="581">
        <v>1.2</v>
      </c>
      <c r="E143" s="581">
        <v>0.2</v>
      </c>
      <c r="F143" s="581">
        <v>7.4</v>
      </c>
      <c r="G143" s="636">
        <v>36</v>
      </c>
      <c r="H143" s="581">
        <v>3.5</v>
      </c>
      <c r="I143" s="581">
        <v>5</v>
      </c>
      <c r="J143" s="581">
        <v>0.3</v>
      </c>
      <c r="K143" s="581">
        <v>0</v>
      </c>
      <c r="L143" s="640" t="s">
        <v>34</v>
      </c>
      <c r="M143" s="629"/>
      <c r="N143" s="563"/>
      <c r="O143" s="549"/>
      <c r="P143" s="549"/>
    </row>
    <row r="144" spans="1:16" ht="15" customHeight="1">
      <c r="A144" s="657"/>
      <c r="B144" s="519" t="s">
        <v>2388</v>
      </c>
      <c r="C144" s="580">
        <v>23</v>
      </c>
      <c r="D144" s="676">
        <v>1.5</v>
      </c>
      <c r="E144" s="676">
        <v>0.3</v>
      </c>
      <c r="F144" s="676">
        <v>9.4</v>
      </c>
      <c r="G144" s="677">
        <v>47</v>
      </c>
      <c r="H144" s="676">
        <v>8.1</v>
      </c>
      <c r="I144" s="676">
        <v>10.8</v>
      </c>
      <c r="J144" s="676">
        <v>0.9</v>
      </c>
      <c r="K144" s="676">
        <v>0</v>
      </c>
      <c r="L144" s="640" t="s">
        <v>36</v>
      </c>
      <c r="M144" s="549"/>
      <c r="N144" s="549"/>
      <c r="O144" s="549"/>
      <c r="P144" s="549"/>
    </row>
    <row r="145" spans="1:16" ht="15" customHeight="1">
      <c r="A145" s="632" t="s">
        <v>2214</v>
      </c>
      <c r="B145" s="649"/>
      <c r="C145" s="696">
        <v>707</v>
      </c>
      <c r="D145" s="669">
        <f aca="true" t="shared" si="21" ref="D145:K145">SUM(D136:D144)</f>
        <v>33.455999999999996</v>
      </c>
      <c r="E145" s="669">
        <f t="shared" si="21"/>
        <v>21.144000000000002</v>
      </c>
      <c r="F145" s="669">
        <f t="shared" si="21"/>
        <v>71.902</v>
      </c>
      <c r="G145" s="668">
        <f t="shared" si="21"/>
        <v>614.16</v>
      </c>
      <c r="H145" s="669">
        <f t="shared" si="21"/>
        <v>121.19999999999999</v>
      </c>
      <c r="I145" s="669">
        <f t="shared" si="21"/>
        <v>109.10000000000001</v>
      </c>
      <c r="J145" s="669">
        <f t="shared" si="21"/>
        <v>14.700000000000001</v>
      </c>
      <c r="K145" s="669">
        <f t="shared" si="21"/>
        <v>33.174</v>
      </c>
      <c r="L145" s="661"/>
      <c r="M145" s="549"/>
      <c r="N145" s="549"/>
      <c r="O145" s="549"/>
      <c r="P145" s="549"/>
    </row>
    <row r="146" spans="1:16" ht="15" customHeight="1">
      <c r="A146" s="632" t="s">
        <v>2215</v>
      </c>
      <c r="B146" s="649"/>
      <c r="C146" s="706"/>
      <c r="D146" s="707"/>
      <c r="E146" s="707"/>
      <c r="F146" s="707"/>
      <c r="G146" s="677"/>
      <c r="H146" s="707"/>
      <c r="I146" s="707"/>
      <c r="J146" s="707"/>
      <c r="K146" s="707"/>
      <c r="L146" s="661"/>
      <c r="M146" s="549"/>
      <c r="N146" s="549"/>
      <c r="O146" s="549"/>
      <c r="P146" s="549"/>
    </row>
    <row r="147" spans="1:16" ht="15" customHeight="1">
      <c r="A147" s="663"/>
      <c r="B147" s="519" t="s">
        <v>592</v>
      </c>
      <c r="C147" s="576">
        <v>50</v>
      </c>
      <c r="D147" s="573">
        <v>0.7</v>
      </c>
      <c r="E147" s="573">
        <v>2.5</v>
      </c>
      <c r="F147" s="573">
        <v>5.5</v>
      </c>
      <c r="G147" s="585">
        <v>48</v>
      </c>
      <c r="H147" s="654">
        <v>15.3</v>
      </c>
      <c r="I147" s="654">
        <v>17.5</v>
      </c>
      <c r="J147" s="654">
        <v>0.5</v>
      </c>
      <c r="K147" s="573">
        <v>2.5</v>
      </c>
      <c r="L147" s="501" t="s">
        <v>2315</v>
      </c>
      <c r="M147" s="550"/>
      <c r="N147" s="541"/>
      <c r="O147" s="549"/>
      <c r="P147" s="549"/>
    </row>
    <row r="148" spans="1:19" ht="15" customHeight="1">
      <c r="A148" s="663"/>
      <c r="B148" s="724" t="s">
        <v>2266</v>
      </c>
      <c r="C148" s="725">
        <v>150</v>
      </c>
      <c r="D148" s="726">
        <v>22.2</v>
      </c>
      <c r="E148" s="726">
        <v>10.95</v>
      </c>
      <c r="F148" s="726">
        <v>21.9</v>
      </c>
      <c r="G148" s="727">
        <v>277.5</v>
      </c>
      <c r="H148" s="726">
        <v>141.15</v>
      </c>
      <c r="I148" s="726">
        <v>27.75</v>
      </c>
      <c r="J148" s="726">
        <v>0</v>
      </c>
      <c r="K148" s="726">
        <v>0.3</v>
      </c>
      <c r="L148" s="728" t="s">
        <v>2186</v>
      </c>
      <c r="M148" s="550"/>
      <c r="N148" s="541"/>
      <c r="O148" s="541"/>
      <c r="P148" s="541"/>
      <c r="Q148" s="541"/>
      <c r="R148" s="541"/>
      <c r="S148" s="541"/>
    </row>
    <row r="149" spans="1:19" ht="15" customHeight="1">
      <c r="A149" s="663"/>
      <c r="B149" s="504" t="s">
        <v>2267</v>
      </c>
      <c r="C149" s="678">
        <v>30</v>
      </c>
      <c r="D149" s="665">
        <v>0.58</v>
      </c>
      <c r="E149" s="665">
        <v>1.36</v>
      </c>
      <c r="F149" s="665">
        <v>4.02</v>
      </c>
      <c r="G149" s="666">
        <v>31</v>
      </c>
      <c r="H149" s="665">
        <v>18.8</v>
      </c>
      <c r="I149" s="665">
        <v>2.6</v>
      </c>
      <c r="J149" s="665">
        <v>0</v>
      </c>
      <c r="K149" s="665">
        <v>0.1</v>
      </c>
      <c r="L149" s="701" t="s">
        <v>2187</v>
      </c>
      <c r="M149" s="550"/>
      <c r="N149" s="541"/>
      <c r="O149" s="541"/>
      <c r="P149" s="541"/>
      <c r="Q149" s="541"/>
      <c r="R149" s="541"/>
      <c r="S149" s="541"/>
    </row>
    <row r="150" spans="1:19" ht="15" customHeight="1">
      <c r="A150" s="663"/>
      <c r="B150" s="519" t="s">
        <v>436</v>
      </c>
      <c r="C150" s="635">
        <v>200</v>
      </c>
      <c r="D150" s="581">
        <v>4.1</v>
      </c>
      <c r="E150" s="581">
        <v>3.5</v>
      </c>
      <c r="F150" s="581">
        <v>14.7</v>
      </c>
      <c r="G150" s="636">
        <v>108</v>
      </c>
      <c r="H150" s="581">
        <v>152.2</v>
      </c>
      <c r="I150" s="581">
        <v>21.3</v>
      </c>
      <c r="J150" s="581">
        <v>0.5</v>
      </c>
      <c r="K150" s="581">
        <v>1.6</v>
      </c>
      <c r="L150" s="647" t="s">
        <v>91</v>
      </c>
      <c r="M150" s="550"/>
      <c r="N150" s="541"/>
      <c r="O150" s="541"/>
      <c r="P150" s="541"/>
      <c r="Q150" s="541"/>
      <c r="R150" s="541"/>
      <c r="S150" s="541"/>
    </row>
    <row r="151" spans="1:19" ht="15" customHeight="1">
      <c r="A151" s="663"/>
      <c r="B151" s="606" t="s">
        <v>51</v>
      </c>
      <c r="C151" s="678">
        <v>100</v>
      </c>
      <c r="D151" s="583">
        <v>0.4</v>
      </c>
      <c r="E151" s="583">
        <v>0.3</v>
      </c>
      <c r="F151" s="583">
        <v>10.3</v>
      </c>
      <c r="G151" s="584">
        <v>46</v>
      </c>
      <c r="H151" s="583">
        <v>19</v>
      </c>
      <c r="I151" s="583">
        <v>12</v>
      </c>
      <c r="J151" s="583">
        <v>2.3</v>
      </c>
      <c r="K151" s="583">
        <v>5</v>
      </c>
      <c r="L151" s="679" t="s">
        <v>2313</v>
      </c>
      <c r="M151" s="550"/>
      <c r="N151" s="541"/>
      <c r="O151" s="541"/>
      <c r="P151" s="541"/>
      <c r="Q151" s="541"/>
      <c r="R151" s="541"/>
      <c r="S151" s="541"/>
    </row>
    <row r="152" spans="1:19" ht="15" customHeight="1">
      <c r="A152" s="663"/>
      <c r="B152" s="519" t="s">
        <v>2386</v>
      </c>
      <c r="C152" s="576">
        <v>21</v>
      </c>
      <c r="D152" s="581">
        <v>1.62</v>
      </c>
      <c r="E152" s="581">
        <v>0.2</v>
      </c>
      <c r="F152" s="581">
        <v>9.76</v>
      </c>
      <c r="G152" s="636">
        <v>51</v>
      </c>
      <c r="H152" s="581">
        <v>4.6</v>
      </c>
      <c r="I152" s="581">
        <v>6.6</v>
      </c>
      <c r="J152" s="581">
        <v>0.4</v>
      </c>
      <c r="K152" s="581">
        <v>0</v>
      </c>
      <c r="L152" s="640" t="s">
        <v>34</v>
      </c>
      <c r="M152" s="550"/>
      <c r="N152" s="541"/>
      <c r="O152" s="541"/>
      <c r="P152" s="541"/>
      <c r="Q152" s="541"/>
      <c r="R152" s="541"/>
      <c r="S152" s="541"/>
    </row>
    <row r="153" spans="1:16" ht="21" customHeight="1">
      <c r="A153" s="632" t="s">
        <v>2216</v>
      </c>
      <c r="B153" s="649"/>
      <c r="C153" s="668">
        <v>551</v>
      </c>
      <c r="D153" s="669">
        <f>SUM(D147:D152)</f>
        <v>29.599999999999998</v>
      </c>
      <c r="E153" s="669">
        <f aca="true" t="shared" si="22" ref="E153:K153">SUM(E147:E152)</f>
        <v>18.81</v>
      </c>
      <c r="F153" s="669">
        <f t="shared" si="22"/>
        <v>66.18</v>
      </c>
      <c r="G153" s="668">
        <f t="shared" si="22"/>
        <v>561.5</v>
      </c>
      <c r="H153" s="669">
        <f t="shared" si="22"/>
        <v>351.05000000000007</v>
      </c>
      <c r="I153" s="669">
        <f t="shared" si="22"/>
        <v>87.75</v>
      </c>
      <c r="J153" s="669">
        <f t="shared" si="22"/>
        <v>3.6999999999999997</v>
      </c>
      <c r="K153" s="669">
        <f t="shared" si="22"/>
        <v>9.5</v>
      </c>
      <c r="L153" s="637"/>
      <c r="M153" s="549"/>
      <c r="N153" s="549"/>
      <c r="O153" s="549"/>
      <c r="P153" s="549"/>
    </row>
    <row r="154" spans="1:20" ht="19.5" customHeight="1">
      <c r="A154" s="670" t="s">
        <v>2225</v>
      </c>
      <c r="B154" s="671"/>
      <c r="C154" s="585"/>
      <c r="D154" s="672">
        <f aca="true" t="shared" si="23" ref="D154:K154">D132+D134+D145+D153</f>
        <v>81.609</v>
      </c>
      <c r="E154" s="672">
        <f t="shared" si="23"/>
        <v>59.162000000000006</v>
      </c>
      <c r="F154" s="672">
        <f t="shared" si="23"/>
        <v>196.931</v>
      </c>
      <c r="G154" s="673">
        <f t="shared" si="23"/>
        <v>1620.2759999999998</v>
      </c>
      <c r="H154" s="672">
        <f t="shared" si="23"/>
        <v>707.95</v>
      </c>
      <c r="I154" s="672">
        <f t="shared" si="23"/>
        <v>231.35000000000002</v>
      </c>
      <c r="J154" s="672">
        <f t="shared" si="23"/>
        <v>23.5</v>
      </c>
      <c r="K154" s="672">
        <f t="shared" si="23"/>
        <v>101.974</v>
      </c>
      <c r="L154" s="662"/>
      <c r="M154" s="549"/>
      <c r="N154" s="564"/>
      <c r="O154" s="564"/>
      <c r="P154" s="564"/>
      <c r="Q154" s="542"/>
      <c r="R154" s="542"/>
      <c r="S154" s="542"/>
      <c r="T154" s="542"/>
    </row>
    <row r="155" spans="1:16" ht="16.5" customHeight="1">
      <c r="A155" s="844" t="s">
        <v>128</v>
      </c>
      <c r="B155" s="844"/>
      <c r="C155" s="844"/>
      <c r="D155" s="844"/>
      <c r="E155" s="844"/>
      <c r="F155" s="844"/>
      <c r="G155" s="844"/>
      <c r="H155" s="844"/>
      <c r="I155" s="844"/>
      <c r="J155" s="844"/>
      <c r="K155" s="844"/>
      <c r="L155" s="844"/>
      <c r="M155" s="549"/>
      <c r="N155" s="549"/>
      <c r="O155" s="549"/>
      <c r="P155" s="549"/>
    </row>
    <row r="156" spans="1:16" ht="16.5" customHeight="1">
      <c r="A156" s="632" t="s">
        <v>15</v>
      </c>
      <c r="B156" s="633"/>
      <c r="C156" s="633"/>
      <c r="D156" s="633"/>
      <c r="E156" s="633"/>
      <c r="F156" s="633"/>
      <c r="G156" s="633"/>
      <c r="H156" s="633"/>
      <c r="I156" s="633"/>
      <c r="J156" s="633"/>
      <c r="K156" s="633"/>
      <c r="L156" s="633"/>
      <c r="M156" s="549"/>
      <c r="N156" s="549"/>
      <c r="O156" s="549"/>
      <c r="P156" s="549"/>
    </row>
    <row r="157" spans="1:16" ht="16.5" customHeight="1">
      <c r="A157" s="552"/>
      <c r="B157" s="519" t="s">
        <v>2268</v>
      </c>
      <c r="C157" s="576">
        <v>5</v>
      </c>
      <c r="D157" s="581">
        <v>0.04</v>
      </c>
      <c r="E157" s="581">
        <v>1.48</v>
      </c>
      <c r="F157" s="655">
        <v>0.65</v>
      </c>
      <c r="G157" s="656">
        <v>33</v>
      </c>
      <c r="H157" s="655">
        <v>4</v>
      </c>
      <c r="I157" s="655">
        <v>0</v>
      </c>
      <c r="J157" s="655">
        <v>0</v>
      </c>
      <c r="K157" s="655">
        <v>0</v>
      </c>
      <c r="L157" s="604" t="s">
        <v>2316</v>
      </c>
      <c r="M157" s="549"/>
      <c r="N157" s="549"/>
      <c r="O157" s="549"/>
      <c r="P157" s="549"/>
    </row>
    <row r="158" spans="1:16" ht="18" customHeight="1">
      <c r="A158" s="632"/>
      <c r="B158" s="504" t="s">
        <v>2269</v>
      </c>
      <c r="C158" s="576">
        <v>200</v>
      </c>
      <c r="D158" s="581">
        <v>5.488</v>
      </c>
      <c r="E158" s="581">
        <v>5.048</v>
      </c>
      <c r="F158" s="581">
        <v>16.904</v>
      </c>
      <c r="G158" s="636">
        <v>132</v>
      </c>
      <c r="H158" s="581">
        <v>171.1</v>
      </c>
      <c r="I158" s="581">
        <v>20.9</v>
      </c>
      <c r="J158" s="581">
        <v>0.3</v>
      </c>
      <c r="K158" s="581">
        <v>0.976</v>
      </c>
      <c r="L158" s="604" t="s">
        <v>2159</v>
      </c>
      <c r="M158" s="549"/>
      <c r="N158" s="549"/>
      <c r="O158" s="549"/>
      <c r="P158" s="549"/>
    </row>
    <row r="159" spans="1:16" ht="18" customHeight="1">
      <c r="A159" s="632"/>
      <c r="B159" s="519" t="s">
        <v>419</v>
      </c>
      <c r="C159" s="579">
        <v>180</v>
      </c>
      <c r="D159" s="577">
        <v>0</v>
      </c>
      <c r="E159" s="577">
        <v>0</v>
      </c>
      <c r="F159" s="577">
        <v>2.7</v>
      </c>
      <c r="G159" s="578">
        <v>11</v>
      </c>
      <c r="H159" s="577">
        <v>8.8</v>
      </c>
      <c r="I159" s="577">
        <v>1.2</v>
      </c>
      <c r="J159" s="577">
        <v>0.3</v>
      </c>
      <c r="K159" s="577">
        <v>0</v>
      </c>
      <c r="L159" s="638" t="s">
        <v>42</v>
      </c>
      <c r="M159" s="549" t="s">
        <v>2380</v>
      </c>
      <c r="N159" s="549"/>
      <c r="O159" s="549"/>
      <c r="P159" s="549"/>
    </row>
    <row r="160" spans="1:16" ht="18" customHeight="1">
      <c r="A160" s="632"/>
      <c r="B160" s="639" t="s">
        <v>2385</v>
      </c>
      <c r="C160" s="580">
        <v>29</v>
      </c>
      <c r="D160" s="676">
        <v>2.25</v>
      </c>
      <c r="E160" s="676">
        <v>0.87</v>
      </c>
      <c r="F160" s="676">
        <v>15.42</v>
      </c>
      <c r="G160" s="677">
        <v>76</v>
      </c>
      <c r="H160" s="676">
        <v>5.7</v>
      </c>
      <c r="I160" s="676">
        <v>3.9</v>
      </c>
      <c r="J160" s="676">
        <v>0.36</v>
      </c>
      <c r="K160" s="676">
        <v>0</v>
      </c>
      <c r="L160" s="640" t="s">
        <v>22</v>
      </c>
      <c r="M160" s="549"/>
      <c r="N160" s="549"/>
      <c r="O160" s="549"/>
      <c r="P160" s="549"/>
    </row>
    <row r="161" spans="1:16" ht="18" customHeight="1">
      <c r="A161" s="632"/>
      <c r="B161" s="709" t="s">
        <v>723</v>
      </c>
      <c r="C161" s="580">
        <v>25</v>
      </c>
      <c r="D161" s="676">
        <v>1</v>
      </c>
      <c r="E161" s="676">
        <v>6.5</v>
      </c>
      <c r="F161" s="676">
        <v>14.8</v>
      </c>
      <c r="G161" s="677">
        <v>123</v>
      </c>
      <c r="H161" s="676">
        <v>7</v>
      </c>
      <c r="I161" s="676">
        <v>24.8</v>
      </c>
      <c r="J161" s="676">
        <v>23.8</v>
      </c>
      <c r="K161" s="676">
        <v>0</v>
      </c>
      <c r="L161" s="572" t="s">
        <v>17</v>
      </c>
      <c r="M161" s="549"/>
      <c r="N161" s="549"/>
      <c r="O161" s="549"/>
      <c r="P161" s="549"/>
    </row>
    <row r="162" spans="1:16" ht="14.25" customHeight="1">
      <c r="A162" s="632" t="s">
        <v>2213</v>
      </c>
      <c r="B162" s="559"/>
      <c r="C162" s="644">
        <f aca="true" t="shared" si="24" ref="C162:K162">SUM(C157:C161)</f>
        <v>439</v>
      </c>
      <c r="D162" s="643">
        <f t="shared" si="24"/>
        <v>8.778</v>
      </c>
      <c r="E162" s="643">
        <f t="shared" si="24"/>
        <v>13.898</v>
      </c>
      <c r="F162" s="643">
        <f t="shared" si="24"/>
        <v>50.474000000000004</v>
      </c>
      <c r="G162" s="644">
        <f t="shared" si="24"/>
        <v>375</v>
      </c>
      <c r="H162" s="643">
        <f t="shared" si="24"/>
        <v>196.6</v>
      </c>
      <c r="I162" s="643">
        <f t="shared" si="24"/>
        <v>50.8</v>
      </c>
      <c r="J162" s="643">
        <f t="shared" si="24"/>
        <v>24.76</v>
      </c>
      <c r="K162" s="643">
        <f t="shared" si="24"/>
        <v>0.976</v>
      </c>
      <c r="L162" s="637"/>
      <c r="M162" s="549"/>
      <c r="N162" s="549"/>
      <c r="O162" s="549"/>
      <c r="P162" s="549"/>
    </row>
    <row r="163" spans="1:35" ht="15" customHeight="1">
      <c r="A163" s="632" t="s">
        <v>50</v>
      </c>
      <c r="B163" s="729" t="s">
        <v>2246</v>
      </c>
      <c r="C163" s="580">
        <v>110</v>
      </c>
      <c r="D163" s="676">
        <v>3</v>
      </c>
      <c r="E163" s="676">
        <v>0</v>
      </c>
      <c r="F163" s="676">
        <v>13</v>
      </c>
      <c r="G163" s="677">
        <v>90</v>
      </c>
      <c r="H163" s="581">
        <v>130</v>
      </c>
      <c r="I163" s="581">
        <v>14.3</v>
      </c>
      <c r="J163" s="581">
        <v>0.11</v>
      </c>
      <c r="K163" s="581">
        <v>0.7</v>
      </c>
      <c r="L163" s="572" t="s">
        <v>17</v>
      </c>
      <c r="M163" s="549"/>
      <c r="N163" s="549"/>
      <c r="O163" s="549"/>
      <c r="P163" s="549"/>
      <c r="W163" s="532"/>
      <c r="X163" s="532"/>
      <c r="Y163" s="532"/>
      <c r="Z163" s="532"/>
      <c r="AA163" s="532"/>
      <c r="AB163" s="532"/>
      <c r="AC163" s="532"/>
      <c r="AD163" s="532"/>
      <c r="AE163" s="532"/>
      <c r="AF163" s="532"/>
      <c r="AG163" s="532"/>
      <c r="AH163" s="532"/>
      <c r="AI163" s="532"/>
    </row>
    <row r="164" spans="1:35" ht="15.75" customHeight="1">
      <c r="A164" s="657"/>
      <c r="B164" s="606"/>
      <c r="C164" s="642">
        <f aca="true" t="shared" si="25" ref="C164:K164">C163</f>
        <v>110</v>
      </c>
      <c r="D164" s="643">
        <f t="shared" si="25"/>
        <v>3</v>
      </c>
      <c r="E164" s="643">
        <f t="shared" si="25"/>
        <v>0</v>
      </c>
      <c r="F164" s="643">
        <f t="shared" si="25"/>
        <v>13</v>
      </c>
      <c r="G164" s="644">
        <f t="shared" si="25"/>
        <v>90</v>
      </c>
      <c r="H164" s="643">
        <f t="shared" si="25"/>
        <v>130</v>
      </c>
      <c r="I164" s="643">
        <f t="shared" si="25"/>
        <v>14.3</v>
      </c>
      <c r="J164" s="643">
        <f t="shared" si="25"/>
        <v>0.11</v>
      </c>
      <c r="K164" s="643">
        <f t="shared" si="25"/>
        <v>0.7</v>
      </c>
      <c r="L164" s="604"/>
      <c r="M164" s="549"/>
      <c r="N164" s="549"/>
      <c r="O164" s="549"/>
      <c r="P164" s="549"/>
      <c r="W164" s="532"/>
      <c r="X164" s="532"/>
      <c r="Y164" s="532"/>
      <c r="Z164" s="532"/>
      <c r="AA164" s="532"/>
      <c r="AB164" s="532"/>
      <c r="AC164" s="532"/>
      <c r="AD164" s="532"/>
      <c r="AE164" s="532"/>
      <c r="AF164" s="532"/>
      <c r="AG164" s="532"/>
      <c r="AH164" s="532"/>
      <c r="AI164" s="532"/>
    </row>
    <row r="165" spans="1:35" ht="15.75" customHeight="1">
      <c r="A165" s="632" t="s">
        <v>25</v>
      </c>
      <c r="B165" s="606"/>
      <c r="C165" s="580"/>
      <c r="D165" s="722"/>
      <c r="E165" s="722"/>
      <c r="F165" s="722"/>
      <c r="G165" s="723"/>
      <c r="H165" s="722"/>
      <c r="I165" s="722"/>
      <c r="J165" s="722"/>
      <c r="K165" s="722"/>
      <c r="L165" s="604"/>
      <c r="M165" s="549"/>
      <c r="N165" s="549"/>
      <c r="O165" s="549"/>
      <c r="P165" s="549"/>
      <c r="W165" s="532"/>
      <c r="X165" s="532"/>
      <c r="Y165" s="532"/>
      <c r="Z165" s="532"/>
      <c r="AA165" s="532"/>
      <c r="AB165" s="532"/>
      <c r="AC165" s="532"/>
      <c r="AD165" s="532"/>
      <c r="AE165" s="532"/>
      <c r="AF165" s="532"/>
      <c r="AG165" s="532"/>
      <c r="AH165" s="532"/>
      <c r="AI165" s="532"/>
    </row>
    <row r="166" spans="1:35" ht="15.75" customHeight="1">
      <c r="A166" s="552"/>
      <c r="B166" s="559" t="s">
        <v>2270</v>
      </c>
      <c r="C166" s="576" t="s">
        <v>2345</v>
      </c>
      <c r="D166" s="573">
        <v>0.8</v>
      </c>
      <c r="E166" s="573">
        <v>3.8</v>
      </c>
      <c r="F166" s="573">
        <v>4.6</v>
      </c>
      <c r="G166" s="585">
        <v>56.5</v>
      </c>
      <c r="H166" s="573">
        <v>20.2</v>
      </c>
      <c r="I166" s="573">
        <v>12.8</v>
      </c>
      <c r="J166" s="573">
        <v>0.5</v>
      </c>
      <c r="K166" s="573">
        <v>8</v>
      </c>
      <c r="L166" s="604" t="s">
        <v>2189</v>
      </c>
      <c r="M166" s="551"/>
      <c r="N166" s="549"/>
      <c r="O166" s="549"/>
      <c r="P166" s="549"/>
      <c r="W166" s="532"/>
      <c r="X166" s="532"/>
      <c r="Y166" s="532"/>
      <c r="Z166" s="532"/>
      <c r="AA166" s="532"/>
      <c r="AB166" s="532"/>
      <c r="AC166" s="532"/>
      <c r="AD166" s="532"/>
      <c r="AE166" s="532"/>
      <c r="AF166" s="532"/>
      <c r="AG166" s="532"/>
      <c r="AH166" s="532"/>
      <c r="AI166" s="532"/>
    </row>
    <row r="167" spans="1:35" ht="16.5" customHeight="1">
      <c r="A167" s="657"/>
      <c r="B167" s="606" t="s">
        <v>28</v>
      </c>
      <c r="C167" s="576">
        <v>200</v>
      </c>
      <c r="D167" s="581">
        <v>1.392</v>
      </c>
      <c r="E167" s="581">
        <v>3.904</v>
      </c>
      <c r="F167" s="581">
        <v>6.784</v>
      </c>
      <c r="G167" s="636">
        <v>68</v>
      </c>
      <c r="H167" s="654">
        <v>34.7</v>
      </c>
      <c r="I167" s="654">
        <v>17.9</v>
      </c>
      <c r="J167" s="654">
        <v>0.64</v>
      </c>
      <c r="K167" s="581">
        <v>14.776</v>
      </c>
      <c r="L167" s="604" t="s">
        <v>2190</v>
      </c>
      <c r="M167" s="550"/>
      <c r="N167" s="549"/>
      <c r="O167" s="549"/>
      <c r="P167" s="549"/>
      <c r="W167" s="532"/>
      <c r="X167" s="532"/>
      <c r="Y167" s="532"/>
      <c r="Z167" s="532"/>
      <c r="AA167" s="532"/>
      <c r="AB167" s="532"/>
      <c r="AC167" s="532"/>
      <c r="AD167" s="532"/>
      <c r="AE167" s="532"/>
      <c r="AF167" s="532"/>
      <c r="AG167" s="532"/>
      <c r="AH167" s="532"/>
      <c r="AI167" s="532"/>
    </row>
    <row r="168" spans="1:35" ht="16.5" customHeight="1">
      <c r="A168" s="657"/>
      <c r="B168" s="606" t="s">
        <v>2112</v>
      </c>
      <c r="C168" s="576">
        <v>15</v>
      </c>
      <c r="D168" s="577">
        <f>D166/12*15</f>
        <v>1</v>
      </c>
      <c r="E168" s="577">
        <f>E166/12*15</f>
        <v>4.75</v>
      </c>
      <c r="F168" s="577">
        <f>F166/12*15</f>
        <v>5.75</v>
      </c>
      <c r="G168" s="576">
        <v>29</v>
      </c>
      <c r="H168" s="581">
        <v>2.8</v>
      </c>
      <c r="I168" s="581">
        <v>2.9</v>
      </c>
      <c r="J168" s="581">
        <v>0.3</v>
      </c>
      <c r="K168" s="577">
        <v>0.1</v>
      </c>
      <c r="L168" s="661" t="s">
        <v>2306</v>
      </c>
      <c r="M168" s="550"/>
      <c r="N168" s="549"/>
      <c r="O168" s="549"/>
      <c r="P168" s="549"/>
      <c r="W168" s="532"/>
      <c r="X168" s="532"/>
      <c r="Y168" s="532"/>
      <c r="Z168" s="532"/>
      <c r="AA168" s="532"/>
      <c r="AB168" s="532"/>
      <c r="AC168" s="532"/>
      <c r="AD168" s="532"/>
      <c r="AE168" s="532"/>
      <c r="AF168" s="532"/>
      <c r="AG168" s="532"/>
      <c r="AH168" s="532"/>
      <c r="AI168" s="532"/>
    </row>
    <row r="169" spans="1:35" ht="16.5" customHeight="1">
      <c r="A169" s="657"/>
      <c r="B169" s="606" t="s">
        <v>183</v>
      </c>
      <c r="C169" s="576">
        <v>8</v>
      </c>
      <c r="D169" s="581">
        <v>0.168</v>
      </c>
      <c r="E169" s="581">
        <v>1.2</v>
      </c>
      <c r="F169" s="581">
        <v>0.192</v>
      </c>
      <c r="G169" s="636">
        <v>12.36</v>
      </c>
      <c r="H169" s="581">
        <v>7</v>
      </c>
      <c r="I169" s="581">
        <v>0.7</v>
      </c>
      <c r="J169" s="581">
        <v>0</v>
      </c>
      <c r="K169" s="581">
        <v>0</v>
      </c>
      <c r="L169" s="604" t="s">
        <v>17</v>
      </c>
      <c r="M169" s="550"/>
      <c r="N169" s="549"/>
      <c r="O169" s="549"/>
      <c r="P169" s="549"/>
      <c r="W169" s="532"/>
      <c r="X169" s="532"/>
      <c r="Y169" s="532"/>
      <c r="Z169" s="532"/>
      <c r="AA169" s="532"/>
      <c r="AB169" s="532"/>
      <c r="AC169" s="532"/>
      <c r="AD169" s="532"/>
      <c r="AE169" s="532"/>
      <c r="AF169" s="532"/>
      <c r="AG169" s="532"/>
      <c r="AH169" s="532"/>
      <c r="AI169" s="532"/>
    </row>
    <row r="170" spans="1:35" ht="16.5" customHeight="1">
      <c r="A170" s="657"/>
      <c r="B170" s="559" t="s">
        <v>2271</v>
      </c>
      <c r="C170" s="635">
        <v>80</v>
      </c>
      <c r="D170" s="655">
        <v>11.59</v>
      </c>
      <c r="E170" s="655">
        <v>7.97</v>
      </c>
      <c r="F170" s="655">
        <v>7.75</v>
      </c>
      <c r="G170" s="656">
        <v>149</v>
      </c>
      <c r="H170" s="655">
        <v>31</v>
      </c>
      <c r="I170" s="655">
        <v>22.1</v>
      </c>
      <c r="J170" s="655">
        <v>1</v>
      </c>
      <c r="K170" s="655">
        <v>0.17</v>
      </c>
      <c r="L170" s="604" t="s">
        <v>2191</v>
      </c>
      <c r="M170" s="550"/>
      <c r="N170" s="549"/>
      <c r="O170" s="549"/>
      <c r="P170" s="549"/>
      <c r="W170" s="532"/>
      <c r="X170" s="532"/>
      <c r="Y170" s="532"/>
      <c r="Z170" s="532"/>
      <c r="AA170" s="532"/>
      <c r="AB170" s="532"/>
      <c r="AC170" s="532"/>
      <c r="AD170" s="532"/>
      <c r="AE170" s="532"/>
      <c r="AF170" s="532"/>
      <c r="AG170" s="532"/>
      <c r="AH170" s="532"/>
      <c r="AI170" s="532"/>
    </row>
    <row r="171" spans="1:35" ht="16.5" customHeight="1">
      <c r="A171" s="657"/>
      <c r="B171" s="606" t="s">
        <v>2272</v>
      </c>
      <c r="C171" s="678">
        <v>30</v>
      </c>
      <c r="D171" s="665">
        <v>0.6</v>
      </c>
      <c r="E171" s="665">
        <v>1.8</v>
      </c>
      <c r="F171" s="665">
        <v>2.4</v>
      </c>
      <c r="G171" s="666">
        <v>28</v>
      </c>
      <c r="H171" s="665">
        <v>10.1</v>
      </c>
      <c r="I171" s="665">
        <v>3.6</v>
      </c>
      <c r="J171" s="665">
        <v>0.2</v>
      </c>
      <c r="K171" s="665">
        <v>0.6</v>
      </c>
      <c r="L171" s="701" t="s">
        <v>2317</v>
      </c>
      <c r="M171" s="550"/>
      <c r="N171" s="549"/>
      <c r="O171" s="588"/>
      <c r="P171" s="549"/>
      <c r="W171" s="532"/>
      <c r="X171" s="532"/>
      <c r="Y171" s="532"/>
      <c r="Z171" s="532"/>
      <c r="AA171" s="532"/>
      <c r="AB171" s="532"/>
      <c r="AC171" s="532"/>
      <c r="AD171" s="532"/>
      <c r="AE171" s="532"/>
      <c r="AF171" s="532"/>
      <c r="AG171" s="532"/>
      <c r="AH171" s="532"/>
      <c r="AI171" s="532"/>
    </row>
    <row r="172" spans="1:35" ht="16.5" customHeight="1">
      <c r="A172" s="657"/>
      <c r="B172" s="625" t="s">
        <v>2273</v>
      </c>
      <c r="C172" s="576">
        <v>130</v>
      </c>
      <c r="D172" s="581">
        <v>4</v>
      </c>
      <c r="E172" s="581">
        <v>4.4</v>
      </c>
      <c r="F172" s="581">
        <v>17.7</v>
      </c>
      <c r="G172" s="636">
        <v>126</v>
      </c>
      <c r="H172" s="581">
        <v>7.3</v>
      </c>
      <c r="I172" s="581">
        <v>62.4</v>
      </c>
      <c r="J172" s="581">
        <v>2.1</v>
      </c>
      <c r="K172" s="581">
        <v>0</v>
      </c>
      <c r="L172" s="604" t="s">
        <v>2193</v>
      </c>
      <c r="M172" s="550"/>
      <c r="N172" s="549"/>
      <c r="O172" s="549"/>
      <c r="P172" s="549"/>
      <c r="W172" s="532"/>
      <c r="X172" s="532"/>
      <c r="Y172" s="532"/>
      <c r="Z172" s="532"/>
      <c r="AA172" s="532"/>
      <c r="AB172" s="532"/>
      <c r="AC172" s="532"/>
      <c r="AD172" s="532"/>
      <c r="AE172" s="532"/>
      <c r="AF172" s="532"/>
      <c r="AG172" s="532"/>
      <c r="AH172" s="532"/>
      <c r="AI172" s="532"/>
    </row>
    <row r="173" spans="1:35" ht="15.75" customHeight="1">
      <c r="A173" s="657"/>
      <c r="B173" s="730" t="s">
        <v>2293</v>
      </c>
      <c r="C173" s="602">
        <v>180</v>
      </c>
      <c r="D173" s="556">
        <v>0.1</v>
      </c>
      <c r="E173" s="556">
        <v>0</v>
      </c>
      <c r="F173" s="556">
        <v>12.1</v>
      </c>
      <c r="G173" s="557">
        <v>51</v>
      </c>
      <c r="H173" s="556">
        <v>6.1</v>
      </c>
      <c r="I173" s="556">
        <v>1.7</v>
      </c>
      <c r="J173" s="556">
        <v>0.2</v>
      </c>
      <c r="K173" s="556">
        <v>5.8</v>
      </c>
      <c r="L173" s="608" t="s">
        <v>2077</v>
      </c>
      <c r="M173" s="549" t="s">
        <v>2376</v>
      </c>
      <c r="N173" s="549"/>
      <c r="O173" s="549"/>
      <c r="P173" s="549"/>
      <c r="W173" s="532"/>
      <c r="X173" s="532"/>
      <c r="Y173" s="532"/>
      <c r="Z173" s="532"/>
      <c r="AA173" s="532"/>
      <c r="AB173" s="532"/>
      <c r="AC173" s="532"/>
      <c r="AD173" s="532"/>
      <c r="AE173" s="532"/>
      <c r="AF173" s="532"/>
      <c r="AG173" s="532"/>
      <c r="AH173" s="532"/>
      <c r="AI173" s="532"/>
    </row>
    <row r="174" spans="1:35" ht="16.5" customHeight="1">
      <c r="A174" s="657"/>
      <c r="B174" s="519" t="s">
        <v>2386</v>
      </c>
      <c r="C174" s="602">
        <v>21</v>
      </c>
      <c r="D174" s="603">
        <v>1.62</v>
      </c>
      <c r="E174" s="603">
        <v>0.2</v>
      </c>
      <c r="F174" s="603">
        <v>9.76</v>
      </c>
      <c r="G174" s="690">
        <v>50.5</v>
      </c>
      <c r="H174" s="603">
        <v>4.6</v>
      </c>
      <c r="I174" s="603">
        <v>6.6</v>
      </c>
      <c r="J174" s="603">
        <v>0.4</v>
      </c>
      <c r="K174" s="603">
        <v>0</v>
      </c>
      <c r="L174" s="627" t="s">
        <v>34</v>
      </c>
      <c r="M174" s="549"/>
      <c r="N174" s="549"/>
      <c r="O174" s="549"/>
      <c r="P174" s="549"/>
      <c r="W174" s="532"/>
      <c r="X174" s="532"/>
      <c r="Y174" s="532"/>
      <c r="Z174" s="532"/>
      <c r="AA174" s="532"/>
      <c r="AB174" s="532"/>
      <c r="AC174" s="532"/>
      <c r="AD174" s="532"/>
      <c r="AE174" s="532"/>
      <c r="AF174" s="532"/>
      <c r="AG174" s="532"/>
      <c r="AH174" s="532"/>
      <c r="AI174" s="532"/>
    </row>
    <row r="175" spans="1:35" ht="16.5" customHeight="1">
      <c r="A175" s="657"/>
      <c r="B175" s="519" t="s">
        <v>2388</v>
      </c>
      <c r="C175" s="580">
        <v>17</v>
      </c>
      <c r="D175" s="676">
        <v>1.1</v>
      </c>
      <c r="E175" s="676">
        <v>0.2</v>
      </c>
      <c r="F175" s="676">
        <v>7</v>
      </c>
      <c r="G175" s="677">
        <v>35</v>
      </c>
      <c r="H175" s="676">
        <v>6</v>
      </c>
      <c r="I175" s="676">
        <v>8</v>
      </c>
      <c r="J175" s="676">
        <v>0.7</v>
      </c>
      <c r="K175" s="676">
        <v>0</v>
      </c>
      <c r="L175" s="645" t="s">
        <v>36</v>
      </c>
      <c r="M175" s="549"/>
      <c r="N175" s="549"/>
      <c r="O175" s="549"/>
      <c r="P175" s="549"/>
      <c r="W175" s="532"/>
      <c r="X175" s="532"/>
      <c r="Y175" s="532"/>
      <c r="Z175" s="532"/>
      <c r="AA175" s="532"/>
      <c r="AB175" s="532"/>
      <c r="AC175" s="532"/>
      <c r="AD175" s="532"/>
      <c r="AE175" s="532"/>
      <c r="AF175" s="532"/>
      <c r="AG175" s="532"/>
      <c r="AH175" s="532"/>
      <c r="AI175" s="532"/>
    </row>
    <row r="176" spans="1:35" ht="15" customHeight="1">
      <c r="A176" s="632" t="s">
        <v>2214</v>
      </c>
      <c r="B176" s="649"/>
      <c r="C176" s="696">
        <v>742</v>
      </c>
      <c r="D176" s="668">
        <f aca="true" t="shared" si="26" ref="D176:K176">D166+D167+D168+D169+D170+D171+D172+D173+D174+D175</f>
        <v>22.37</v>
      </c>
      <c r="E176" s="668">
        <f t="shared" si="26"/>
        <v>28.223999999999997</v>
      </c>
      <c r="F176" s="668">
        <f t="shared" si="26"/>
        <v>74.036</v>
      </c>
      <c r="G176" s="668">
        <f t="shared" si="26"/>
        <v>605.36</v>
      </c>
      <c r="H176" s="668">
        <f t="shared" si="26"/>
        <v>129.79999999999998</v>
      </c>
      <c r="I176" s="668">
        <f t="shared" si="26"/>
        <v>138.70000000000002</v>
      </c>
      <c r="J176" s="668">
        <f t="shared" si="26"/>
        <v>6.040000000000001</v>
      </c>
      <c r="K176" s="668">
        <f t="shared" si="26"/>
        <v>29.446000000000005</v>
      </c>
      <c r="L176" s="661"/>
      <c r="M176" s="549"/>
      <c r="N176" s="549"/>
      <c r="O176" s="549"/>
      <c r="P176" s="549"/>
      <c r="W176" s="532"/>
      <c r="X176" s="532"/>
      <c r="Y176" s="532"/>
      <c r="Z176" s="532"/>
      <c r="AA176" s="532"/>
      <c r="AB176" s="532"/>
      <c r="AC176" s="532"/>
      <c r="AD176" s="532"/>
      <c r="AE176" s="532"/>
      <c r="AF176" s="532"/>
      <c r="AG176" s="532"/>
      <c r="AH176" s="532"/>
      <c r="AI176" s="532"/>
    </row>
    <row r="177" spans="1:35" ht="15" customHeight="1">
      <c r="A177" s="632" t="s">
        <v>2215</v>
      </c>
      <c r="B177" s="649"/>
      <c r="C177" s="706"/>
      <c r="D177" s="707"/>
      <c r="E177" s="707"/>
      <c r="F177" s="707"/>
      <c r="G177" s="677"/>
      <c r="H177" s="707"/>
      <c r="I177" s="707"/>
      <c r="J177" s="707"/>
      <c r="K177" s="707"/>
      <c r="L177" s="661"/>
      <c r="M177" s="549"/>
      <c r="N177" s="549"/>
      <c r="O177" s="549"/>
      <c r="P177" s="549"/>
      <c r="W177" s="532"/>
      <c r="X177" s="532"/>
      <c r="Y177" s="532"/>
      <c r="Z177" s="532"/>
      <c r="AA177" s="532"/>
      <c r="AB177" s="532"/>
      <c r="AC177" s="532"/>
      <c r="AD177" s="532"/>
      <c r="AE177" s="532"/>
      <c r="AF177" s="532"/>
      <c r="AG177" s="532"/>
      <c r="AH177" s="532"/>
      <c r="AI177" s="532"/>
    </row>
    <row r="178" spans="1:35" ht="16.5" customHeight="1">
      <c r="A178" s="552"/>
      <c r="B178" s="517" t="s">
        <v>2274</v>
      </c>
      <c r="C178" s="576" t="s">
        <v>2333</v>
      </c>
      <c r="D178" s="577">
        <v>0.7</v>
      </c>
      <c r="E178" s="577">
        <v>2</v>
      </c>
      <c r="F178" s="577">
        <v>3.5</v>
      </c>
      <c r="G178" s="585">
        <v>35</v>
      </c>
      <c r="H178" s="654">
        <v>16</v>
      </c>
      <c r="I178" s="654">
        <v>11.6</v>
      </c>
      <c r="J178" s="654">
        <v>0.5</v>
      </c>
      <c r="K178" s="577">
        <v>2.2</v>
      </c>
      <c r="L178" s="684" t="s">
        <v>2194</v>
      </c>
      <c r="M178" s="549"/>
      <c r="N178" s="549"/>
      <c r="O178" s="549"/>
      <c r="P178" s="549"/>
      <c r="W178" s="532"/>
      <c r="X178" s="532"/>
      <c r="Y178" s="532"/>
      <c r="Z178" s="532"/>
      <c r="AA178" s="532"/>
      <c r="AB178" s="532"/>
      <c r="AC178" s="532"/>
      <c r="AD178" s="532"/>
      <c r="AE178" s="532"/>
      <c r="AF178" s="532"/>
      <c r="AG178" s="532"/>
      <c r="AH178" s="532"/>
      <c r="AI178" s="532"/>
    </row>
    <row r="179" spans="1:35" ht="16.5" customHeight="1">
      <c r="A179" s="552"/>
      <c r="B179" s="555" t="s">
        <v>2118</v>
      </c>
      <c r="C179" s="576">
        <v>80</v>
      </c>
      <c r="D179" s="655">
        <v>14</v>
      </c>
      <c r="E179" s="655">
        <v>7.2</v>
      </c>
      <c r="F179" s="655">
        <v>8.1</v>
      </c>
      <c r="G179" s="656">
        <v>155</v>
      </c>
      <c r="H179" s="655">
        <v>39.3</v>
      </c>
      <c r="I179" s="655">
        <v>22.4</v>
      </c>
      <c r="J179" s="655">
        <v>0.5</v>
      </c>
      <c r="K179" s="655">
        <v>0.7</v>
      </c>
      <c r="L179" s="693" t="s">
        <v>2318</v>
      </c>
      <c r="M179" s="549"/>
      <c r="N179" s="549"/>
      <c r="O179" s="549"/>
      <c r="P179" s="549"/>
      <c r="W179" s="532"/>
      <c r="X179" s="532"/>
      <c r="Y179" s="532"/>
      <c r="Z179" s="532"/>
      <c r="AA179" s="532"/>
      <c r="AB179" s="532"/>
      <c r="AC179" s="532"/>
      <c r="AD179" s="532"/>
      <c r="AE179" s="532"/>
      <c r="AF179" s="532"/>
      <c r="AG179" s="532"/>
      <c r="AH179" s="532"/>
      <c r="AI179" s="532"/>
    </row>
    <row r="180" spans="1:35" ht="15" customHeight="1">
      <c r="A180" s="657"/>
      <c r="B180" s="528" t="s">
        <v>2275</v>
      </c>
      <c r="C180" s="576" t="s">
        <v>2346</v>
      </c>
      <c r="D180" s="581">
        <v>2.9</v>
      </c>
      <c r="E180" s="581">
        <v>4.3</v>
      </c>
      <c r="F180" s="581">
        <v>23</v>
      </c>
      <c r="G180" s="636">
        <v>142</v>
      </c>
      <c r="H180" s="581">
        <v>14.6</v>
      </c>
      <c r="I180" s="581">
        <v>29.3</v>
      </c>
      <c r="J180" s="581">
        <v>1.2</v>
      </c>
      <c r="K180" s="581">
        <v>21</v>
      </c>
      <c r="L180" s="693" t="s">
        <v>2196</v>
      </c>
      <c r="M180" s="561"/>
      <c r="N180" s="541"/>
      <c r="O180" s="549"/>
      <c r="P180" s="565"/>
      <c r="Q180" s="543"/>
      <c r="R180" s="543"/>
      <c r="S180" s="543"/>
      <c r="T180" s="543"/>
      <c r="U180" s="543"/>
      <c r="V180" s="609"/>
      <c r="W180" s="532"/>
      <c r="X180" s="532"/>
      <c r="Y180" s="532"/>
      <c r="Z180" s="532"/>
      <c r="AA180" s="532"/>
      <c r="AB180" s="532"/>
      <c r="AC180" s="532"/>
      <c r="AD180" s="532"/>
      <c r="AE180" s="532"/>
      <c r="AF180" s="532"/>
      <c r="AG180" s="532"/>
      <c r="AH180" s="532"/>
      <c r="AI180" s="532"/>
    </row>
    <row r="181" spans="1:35" ht="15" customHeight="1">
      <c r="A181" s="657"/>
      <c r="B181" s="634" t="s">
        <v>2245</v>
      </c>
      <c r="C181" s="635">
        <v>200</v>
      </c>
      <c r="D181" s="581">
        <v>2.97</v>
      </c>
      <c r="E181" s="581">
        <v>2.6</v>
      </c>
      <c r="F181" s="581">
        <v>13.9</v>
      </c>
      <c r="G181" s="636">
        <v>91</v>
      </c>
      <c r="H181" s="581">
        <v>126.5</v>
      </c>
      <c r="I181" s="581">
        <v>15.4</v>
      </c>
      <c r="J181" s="581">
        <v>0.4</v>
      </c>
      <c r="K181" s="581">
        <v>1.5</v>
      </c>
      <c r="L181" s="638" t="s">
        <v>49</v>
      </c>
      <c r="M181" s="561"/>
      <c r="N181" s="541"/>
      <c r="O181" s="549"/>
      <c r="P181" s="549"/>
      <c r="W181" s="532"/>
      <c r="X181" s="532"/>
      <c r="Y181" s="532"/>
      <c r="Z181" s="532"/>
      <c r="AA181" s="532"/>
      <c r="AB181" s="532"/>
      <c r="AC181" s="532"/>
      <c r="AD181" s="532"/>
      <c r="AE181" s="532"/>
      <c r="AF181" s="532"/>
      <c r="AG181" s="532"/>
      <c r="AH181" s="532"/>
      <c r="AI181" s="532"/>
    </row>
    <row r="182" spans="1:35" ht="15" customHeight="1">
      <c r="A182" s="657"/>
      <c r="B182" s="664" t="s">
        <v>1723</v>
      </c>
      <c r="C182" s="582">
        <v>50</v>
      </c>
      <c r="D182" s="665">
        <v>2.1</v>
      </c>
      <c r="E182" s="665">
        <v>3.5</v>
      </c>
      <c r="F182" s="665">
        <v>11.4</v>
      </c>
      <c r="G182" s="666">
        <v>85.3</v>
      </c>
      <c r="H182" s="665">
        <v>11.9</v>
      </c>
      <c r="I182" s="665">
        <v>9.7</v>
      </c>
      <c r="J182" s="665">
        <v>0.7</v>
      </c>
      <c r="K182" s="583">
        <v>0.7</v>
      </c>
      <c r="L182" s="731" t="s">
        <v>2198</v>
      </c>
      <c r="M182" s="561"/>
      <c r="N182" s="541"/>
      <c r="O182" s="549"/>
      <c r="P182" s="549"/>
      <c r="W182" s="532"/>
      <c r="X182" s="532"/>
      <c r="Y182" s="532"/>
      <c r="Z182" s="532"/>
      <c r="AA182" s="532"/>
      <c r="AB182" s="532"/>
      <c r="AC182" s="532"/>
      <c r="AD182" s="532"/>
      <c r="AE182" s="532"/>
      <c r="AF182" s="532"/>
      <c r="AG182" s="532"/>
      <c r="AH182" s="532"/>
      <c r="AI182" s="532"/>
    </row>
    <row r="183" spans="1:35" ht="15" customHeight="1">
      <c r="A183" s="657"/>
      <c r="B183" s="519" t="s">
        <v>2388</v>
      </c>
      <c r="C183" s="576">
        <v>20</v>
      </c>
      <c r="D183" s="581">
        <v>1.32</v>
      </c>
      <c r="E183" s="581">
        <v>0.22</v>
      </c>
      <c r="F183" s="581">
        <v>8.2</v>
      </c>
      <c r="G183" s="636">
        <v>41.2</v>
      </c>
      <c r="H183" s="581">
        <v>7</v>
      </c>
      <c r="I183" s="581">
        <v>9.4</v>
      </c>
      <c r="J183" s="581">
        <v>0.8</v>
      </c>
      <c r="K183" s="581">
        <v>0</v>
      </c>
      <c r="L183" s="640" t="s">
        <v>36</v>
      </c>
      <c r="M183" s="561"/>
      <c r="N183" s="541"/>
      <c r="O183" s="549"/>
      <c r="P183" s="549"/>
      <c r="W183" s="532"/>
      <c r="X183" s="532"/>
      <c r="Y183" s="532"/>
      <c r="Z183" s="532"/>
      <c r="AA183" s="532"/>
      <c r="AB183" s="532"/>
      <c r="AC183" s="532"/>
      <c r="AD183" s="532"/>
      <c r="AE183" s="532"/>
      <c r="AF183" s="532"/>
      <c r="AG183" s="532"/>
      <c r="AH183" s="532"/>
      <c r="AI183" s="532"/>
    </row>
    <row r="184" spans="1:35" ht="15" customHeight="1">
      <c r="A184" s="632" t="s">
        <v>2216</v>
      </c>
      <c r="B184" s="649"/>
      <c r="C184" s="668">
        <v>552</v>
      </c>
      <c r="D184" s="669">
        <f aca="true" t="shared" si="27" ref="D184:K184">SUM(D178:D183)</f>
        <v>23.99</v>
      </c>
      <c r="E184" s="669">
        <f t="shared" si="27"/>
        <v>19.82</v>
      </c>
      <c r="F184" s="669">
        <f t="shared" si="27"/>
        <v>68.1</v>
      </c>
      <c r="G184" s="668">
        <f t="shared" si="27"/>
        <v>549.5</v>
      </c>
      <c r="H184" s="669">
        <f t="shared" si="27"/>
        <v>215.29999999999998</v>
      </c>
      <c r="I184" s="669">
        <f t="shared" si="27"/>
        <v>97.80000000000001</v>
      </c>
      <c r="J184" s="669">
        <f t="shared" si="27"/>
        <v>4.1</v>
      </c>
      <c r="K184" s="669">
        <f t="shared" si="27"/>
        <v>26.099999999999998</v>
      </c>
      <c r="L184" s="637"/>
      <c r="M184" s="549"/>
      <c r="N184" s="549"/>
      <c r="O184" s="549"/>
      <c r="P184" s="549"/>
      <c r="W184" s="532"/>
      <c r="X184" s="532"/>
      <c r="Y184" s="532"/>
      <c r="Z184" s="532"/>
      <c r="AA184" s="532"/>
      <c r="AB184" s="532"/>
      <c r="AC184" s="532"/>
      <c r="AD184" s="532"/>
      <c r="AE184" s="532"/>
      <c r="AF184" s="532"/>
      <c r="AG184" s="532"/>
      <c r="AH184" s="532"/>
      <c r="AI184" s="532"/>
    </row>
    <row r="185" spans="1:35" ht="19.5" customHeight="1">
      <c r="A185" s="670" t="s">
        <v>2309</v>
      </c>
      <c r="B185" s="649"/>
      <c r="C185" s="579"/>
      <c r="D185" s="672">
        <f aca="true" t="shared" si="28" ref="D185:K185">D162+D164+D176+D184</f>
        <v>58.138000000000005</v>
      </c>
      <c r="E185" s="672">
        <f t="shared" si="28"/>
        <v>61.942</v>
      </c>
      <c r="F185" s="672">
        <f t="shared" si="28"/>
        <v>205.60999999999999</v>
      </c>
      <c r="G185" s="673">
        <f t="shared" si="28"/>
        <v>1619.8600000000001</v>
      </c>
      <c r="H185" s="672">
        <f t="shared" si="28"/>
        <v>671.6999999999999</v>
      </c>
      <c r="I185" s="672">
        <f t="shared" si="28"/>
        <v>301.6</v>
      </c>
      <c r="J185" s="672">
        <f t="shared" si="28"/>
        <v>35.010000000000005</v>
      </c>
      <c r="K185" s="672">
        <f t="shared" si="28"/>
        <v>57.222</v>
      </c>
      <c r="L185" s="662"/>
      <c r="M185" s="549"/>
      <c r="N185" s="566"/>
      <c r="O185" s="549"/>
      <c r="P185" s="549"/>
      <c r="W185" s="532"/>
      <c r="X185" s="532"/>
      <c r="Y185" s="532"/>
      <c r="Z185" s="532"/>
      <c r="AA185" s="532"/>
      <c r="AB185" s="532"/>
      <c r="AC185" s="532"/>
      <c r="AD185" s="532"/>
      <c r="AE185" s="532"/>
      <c r="AF185" s="532"/>
      <c r="AG185" s="532"/>
      <c r="AH185" s="532"/>
      <c r="AI185" s="532"/>
    </row>
    <row r="186" spans="1:35" ht="16.5" customHeight="1">
      <c r="A186" s="844" t="s">
        <v>145</v>
      </c>
      <c r="B186" s="844"/>
      <c r="C186" s="844"/>
      <c r="D186" s="844"/>
      <c r="E186" s="844"/>
      <c r="F186" s="844"/>
      <c r="G186" s="844"/>
      <c r="H186" s="844"/>
      <c r="I186" s="844"/>
      <c r="J186" s="844"/>
      <c r="K186" s="844"/>
      <c r="L186" s="844"/>
      <c r="M186" s="549"/>
      <c r="N186" s="549"/>
      <c r="O186" s="549"/>
      <c r="P186" s="549"/>
      <c r="W186" s="532"/>
      <c r="X186" s="532"/>
      <c r="Y186" s="532"/>
      <c r="Z186" s="532"/>
      <c r="AA186" s="532"/>
      <c r="AB186" s="532"/>
      <c r="AC186" s="532"/>
      <c r="AD186" s="532"/>
      <c r="AE186" s="532"/>
      <c r="AF186" s="532"/>
      <c r="AG186" s="532"/>
      <c r="AH186" s="532"/>
      <c r="AI186" s="532"/>
    </row>
    <row r="187" spans="1:35" ht="16.5" customHeight="1">
      <c r="A187" s="663" t="s">
        <v>15</v>
      </c>
      <c r="B187" s="633"/>
      <c r="C187" s="633"/>
      <c r="D187" s="633"/>
      <c r="E187" s="633"/>
      <c r="F187" s="633"/>
      <c r="G187" s="633"/>
      <c r="H187" s="633"/>
      <c r="I187" s="633"/>
      <c r="J187" s="633"/>
      <c r="K187" s="633"/>
      <c r="L187" s="633"/>
      <c r="M187" s="549"/>
      <c r="N187" s="549"/>
      <c r="O187" s="549"/>
      <c r="P187" s="549"/>
      <c r="W187" s="532"/>
      <c r="X187" s="532"/>
      <c r="Y187" s="532"/>
      <c r="Z187" s="532"/>
      <c r="AA187" s="532"/>
      <c r="AB187" s="532"/>
      <c r="AC187" s="532"/>
      <c r="AD187" s="532"/>
      <c r="AE187" s="532"/>
      <c r="AF187" s="532"/>
      <c r="AG187" s="532"/>
      <c r="AH187" s="532"/>
      <c r="AI187" s="532"/>
    </row>
    <row r="188" spans="1:35" ht="16.5" customHeight="1">
      <c r="A188" s="732"/>
      <c r="B188" s="504" t="s">
        <v>2276</v>
      </c>
      <c r="C188" s="580">
        <v>15</v>
      </c>
      <c r="D188" s="573">
        <v>0.2</v>
      </c>
      <c r="E188" s="573">
        <v>0</v>
      </c>
      <c r="F188" s="573">
        <v>10.8</v>
      </c>
      <c r="G188" s="579">
        <v>42</v>
      </c>
      <c r="H188" s="573">
        <v>1.8</v>
      </c>
      <c r="I188" s="573">
        <v>1.4</v>
      </c>
      <c r="J188" s="573">
        <v>0</v>
      </c>
      <c r="K188" s="573">
        <v>0.3</v>
      </c>
      <c r="L188" s="572" t="s">
        <v>17</v>
      </c>
      <c r="M188" s="549"/>
      <c r="N188" s="549"/>
      <c r="O188" s="549"/>
      <c r="P188" s="549"/>
      <c r="W188" s="532"/>
      <c r="X188" s="532"/>
      <c r="Y188" s="532"/>
      <c r="Z188" s="532"/>
      <c r="AA188" s="532"/>
      <c r="AB188" s="532"/>
      <c r="AC188" s="532"/>
      <c r="AD188" s="532"/>
      <c r="AE188" s="532"/>
      <c r="AF188" s="532"/>
      <c r="AG188" s="532"/>
      <c r="AH188" s="532"/>
      <c r="AI188" s="532"/>
    </row>
    <row r="189" spans="1:35" ht="16.5" customHeight="1">
      <c r="A189" s="663"/>
      <c r="B189" s="504" t="s">
        <v>2277</v>
      </c>
      <c r="C189" s="635">
        <v>200</v>
      </c>
      <c r="D189" s="581">
        <v>5.8</v>
      </c>
      <c r="E189" s="581">
        <v>5.478</v>
      </c>
      <c r="F189" s="581">
        <v>18.572</v>
      </c>
      <c r="G189" s="636">
        <v>146</v>
      </c>
      <c r="H189" s="581">
        <v>161.9</v>
      </c>
      <c r="I189" s="581">
        <v>29.6</v>
      </c>
      <c r="J189" s="581">
        <v>0.5</v>
      </c>
      <c r="K189" s="581">
        <v>0.9</v>
      </c>
      <c r="L189" s="638" t="s">
        <v>18</v>
      </c>
      <c r="M189" s="549"/>
      <c r="N189" s="549"/>
      <c r="O189" s="549"/>
      <c r="P189" s="549"/>
      <c r="W189" s="532"/>
      <c r="X189" s="532"/>
      <c r="Y189" s="532"/>
      <c r="Z189" s="532"/>
      <c r="AA189" s="532"/>
      <c r="AB189" s="532"/>
      <c r="AC189" s="532"/>
      <c r="AD189" s="532"/>
      <c r="AE189" s="532"/>
      <c r="AF189" s="532"/>
      <c r="AG189" s="532"/>
      <c r="AH189" s="532"/>
      <c r="AI189" s="532"/>
    </row>
    <row r="190" spans="1:35" ht="16.5" customHeight="1">
      <c r="A190" s="663"/>
      <c r="B190" s="634" t="s">
        <v>154</v>
      </c>
      <c r="C190" s="635">
        <v>180</v>
      </c>
      <c r="D190" s="581">
        <v>2.646</v>
      </c>
      <c r="E190" s="581">
        <v>1.7910000000000001</v>
      </c>
      <c r="F190" s="581">
        <v>18.828000000000003</v>
      </c>
      <c r="G190" s="636">
        <v>102</v>
      </c>
      <c r="H190" s="581">
        <v>115.9</v>
      </c>
      <c r="I190" s="581">
        <v>11.6</v>
      </c>
      <c r="J190" s="581">
        <v>0.1</v>
      </c>
      <c r="K190" s="581">
        <v>0.3</v>
      </c>
      <c r="L190" s="638" t="s">
        <v>155</v>
      </c>
      <c r="M190" s="549"/>
      <c r="N190" s="549"/>
      <c r="O190" s="549"/>
      <c r="P190" s="549"/>
      <c r="W190" s="532"/>
      <c r="X190" s="532"/>
      <c r="Y190" s="532"/>
      <c r="Z190" s="532"/>
      <c r="AA190" s="532"/>
      <c r="AB190" s="532"/>
      <c r="AC190" s="532"/>
      <c r="AD190" s="532"/>
      <c r="AE190" s="532"/>
      <c r="AF190" s="532"/>
      <c r="AG190" s="532"/>
      <c r="AH190" s="532"/>
      <c r="AI190" s="532"/>
    </row>
    <row r="191" spans="1:35" ht="16.5" customHeight="1">
      <c r="A191" s="663"/>
      <c r="B191" s="639" t="s">
        <v>2385</v>
      </c>
      <c r="C191" s="576">
        <v>25</v>
      </c>
      <c r="D191" s="581">
        <v>1.9</v>
      </c>
      <c r="E191" s="581">
        <v>0.8</v>
      </c>
      <c r="F191" s="581">
        <v>12.8</v>
      </c>
      <c r="G191" s="636">
        <v>65.5</v>
      </c>
      <c r="H191" s="581">
        <v>8.8</v>
      </c>
      <c r="I191" s="581">
        <v>11.8</v>
      </c>
      <c r="J191" s="581">
        <v>1</v>
      </c>
      <c r="K191" s="581">
        <v>0</v>
      </c>
      <c r="L191" s="640" t="s">
        <v>22</v>
      </c>
      <c r="M191" s="549"/>
      <c r="N191" s="549"/>
      <c r="O191" s="549"/>
      <c r="P191" s="549"/>
      <c r="W191" s="532"/>
      <c r="X191" s="532"/>
      <c r="Y191" s="532"/>
      <c r="Z191" s="532"/>
      <c r="AA191" s="532"/>
      <c r="AB191" s="532"/>
      <c r="AC191" s="532"/>
      <c r="AD191" s="532"/>
      <c r="AE191" s="532"/>
      <c r="AF191" s="532"/>
      <c r="AG191" s="532"/>
      <c r="AH191" s="532"/>
      <c r="AI191" s="532"/>
    </row>
    <row r="192" spans="1:35" ht="17.25" customHeight="1">
      <c r="A192" s="632" t="s">
        <v>2213</v>
      </c>
      <c r="B192" s="639"/>
      <c r="C192" s="644">
        <f>SUM(C188:C191)</f>
        <v>420</v>
      </c>
      <c r="D192" s="643">
        <f aca="true" t="shared" si="29" ref="D192:K192">SUM(D188:D191)</f>
        <v>10.546000000000001</v>
      </c>
      <c r="E192" s="643">
        <f t="shared" si="29"/>
        <v>8.069</v>
      </c>
      <c r="F192" s="643">
        <f t="shared" si="29"/>
        <v>61</v>
      </c>
      <c r="G192" s="644">
        <f t="shared" si="29"/>
        <v>355.5</v>
      </c>
      <c r="H192" s="643">
        <f t="shared" si="29"/>
        <v>288.40000000000003</v>
      </c>
      <c r="I192" s="643">
        <f t="shared" si="29"/>
        <v>54.400000000000006</v>
      </c>
      <c r="J192" s="643">
        <f t="shared" si="29"/>
        <v>1.6</v>
      </c>
      <c r="K192" s="643">
        <f t="shared" si="29"/>
        <v>1.5</v>
      </c>
      <c r="L192" s="640"/>
      <c r="M192" s="549"/>
      <c r="N192" s="549"/>
      <c r="O192" s="549"/>
      <c r="P192" s="549"/>
      <c r="W192" s="532"/>
      <c r="X192" s="532"/>
      <c r="Y192" s="532"/>
      <c r="Z192" s="532"/>
      <c r="AA192" s="532"/>
      <c r="AB192" s="532"/>
      <c r="AC192" s="532"/>
      <c r="AD192" s="532"/>
      <c r="AE192" s="532"/>
      <c r="AF192" s="532"/>
      <c r="AG192" s="532"/>
      <c r="AH192" s="532"/>
      <c r="AI192" s="532"/>
    </row>
    <row r="193" spans="1:35" ht="18" customHeight="1">
      <c r="A193" s="663" t="s">
        <v>2226</v>
      </c>
      <c r="B193" s="634" t="s">
        <v>2045</v>
      </c>
      <c r="C193" s="635">
        <v>190</v>
      </c>
      <c r="D193" s="581">
        <v>1</v>
      </c>
      <c r="E193" s="581">
        <v>0</v>
      </c>
      <c r="F193" s="581">
        <v>19.2</v>
      </c>
      <c r="G193" s="636">
        <v>86</v>
      </c>
      <c r="H193" s="581">
        <v>13.3</v>
      </c>
      <c r="I193" s="581">
        <v>7.6</v>
      </c>
      <c r="J193" s="581">
        <v>2.7</v>
      </c>
      <c r="K193" s="581">
        <v>3.8</v>
      </c>
      <c r="L193" s="647" t="s">
        <v>24</v>
      </c>
      <c r="M193" s="549"/>
      <c r="N193" s="549"/>
      <c r="O193" s="549"/>
      <c r="P193" s="549"/>
      <c r="W193" s="532"/>
      <c r="X193" s="532"/>
      <c r="Y193" s="532"/>
      <c r="Z193" s="532"/>
      <c r="AA193" s="532"/>
      <c r="AB193" s="532"/>
      <c r="AC193" s="532"/>
      <c r="AD193" s="532"/>
      <c r="AE193" s="532"/>
      <c r="AF193" s="532"/>
      <c r="AG193" s="532"/>
      <c r="AH193" s="532"/>
      <c r="AI193" s="532"/>
    </row>
    <row r="194" spans="1:35" ht="15" customHeight="1">
      <c r="A194" s="663"/>
      <c r="B194" s="504"/>
      <c r="C194" s="680">
        <f aca="true" t="shared" si="30" ref="C194:K194">C193</f>
        <v>190</v>
      </c>
      <c r="D194" s="733">
        <f t="shared" si="30"/>
        <v>1</v>
      </c>
      <c r="E194" s="733">
        <f t="shared" si="30"/>
        <v>0</v>
      </c>
      <c r="F194" s="733">
        <f t="shared" si="30"/>
        <v>19.2</v>
      </c>
      <c r="G194" s="680">
        <f t="shared" si="30"/>
        <v>86</v>
      </c>
      <c r="H194" s="733">
        <f t="shared" si="30"/>
        <v>13.3</v>
      </c>
      <c r="I194" s="733">
        <f t="shared" si="30"/>
        <v>7.6</v>
      </c>
      <c r="J194" s="733">
        <f t="shared" si="30"/>
        <v>2.7</v>
      </c>
      <c r="K194" s="733">
        <f t="shared" si="30"/>
        <v>3.8</v>
      </c>
      <c r="L194" s="695"/>
      <c r="M194" s="549"/>
      <c r="N194" s="549"/>
      <c r="O194" s="549"/>
      <c r="P194" s="549"/>
      <c r="W194" s="532"/>
      <c r="X194" s="532"/>
      <c r="Y194" s="532"/>
      <c r="Z194" s="532"/>
      <c r="AA194" s="532"/>
      <c r="AB194" s="532"/>
      <c r="AC194" s="532"/>
      <c r="AD194" s="532"/>
      <c r="AE194" s="532"/>
      <c r="AF194" s="532"/>
      <c r="AG194" s="532"/>
      <c r="AH194" s="532"/>
      <c r="AI194" s="532"/>
    </row>
    <row r="195" spans="1:35" ht="15" customHeight="1">
      <c r="A195" s="632" t="s">
        <v>25</v>
      </c>
      <c r="B195" s="504"/>
      <c r="C195" s="734"/>
      <c r="D195" s="735"/>
      <c r="E195" s="735"/>
      <c r="F195" s="735"/>
      <c r="G195" s="734"/>
      <c r="H195" s="735"/>
      <c r="I195" s="735"/>
      <c r="J195" s="735"/>
      <c r="K195" s="735"/>
      <c r="L195" s="695"/>
      <c r="M195" s="549"/>
      <c r="N195" s="549"/>
      <c r="O195" s="549"/>
      <c r="P195" s="549"/>
      <c r="W195" s="532"/>
      <c r="X195" s="532"/>
      <c r="Y195" s="532"/>
      <c r="Z195" s="532"/>
      <c r="AA195" s="532"/>
      <c r="AB195" s="532"/>
      <c r="AC195" s="532"/>
      <c r="AD195" s="532"/>
      <c r="AE195" s="532"/>
      <c r="AF195" s="532"/>
      <c r="AG195" s="532"/>
      <c r="AH195" s="532"/>
      <c r="AI195" s="532"/>
    </row>
    <row r="196" spans="1:35" ht="16.5" customHeight="1">
      <c r="A196" s="732"/>
      <c r="B196" s="519" t="s">
        <v>2278</v>
      </c>
      <c r="C196" s="576" t="s">
        <v>2333</v>
      </c>
      <c r="D196" s="654">
        <v>0.4</v>
      </c>
      <c r="E196" s="654">
        <v>2.6</v>
      </c>
      <c r="F196" s="654">
        <v>1.5</v>
      </c>
      <c r="G196" s="673">
        <v>30.5</v>
      </c>
      <c r="H196" s="654">
        <v>16</v>
      </c>
      <c r="I196" s="654">
        <v>8.1</v>
      </c>
      <c r="J196" s="654">
        <v>0.3</v>
      </c>
      <c r="K196" s="654">
        <v>5.8</v>
      </c>
      <c r="L196" s="684" t="s">
        <v>2199</v>
      </c>
      <c r="M196" s="551"/>
      <c r="N196" s="549"/>
      <c r="O196" s="549"/>
      <c r="P196" s="549"/>
      <c r="W196" s="532"/>
      <c r="X196" s="532"/>
      <c r="Y196" s="532"/>
      <c r="Z196" s="532"/>
      <c r="AA196" s="532"/>
      <c r="AB196" s="532"/>
      <c r="AC196" s="532"/>
      <c r="AD196" s="532"/>
      <c r="AE196" s="532"/>
      <c r="AF196" s="532"/>
      <c r="AG196" s="532"/>
      <c r="AH196" s="532"/>
      <c r="AI196" s="532"/>
    </row>
    <row r="197" spans="1:35" ht="17.25" customHeight="1">
      <c r="A197" s="663"/>
      <c r="B197" s="729" t="s">
        <v>203</v>
      </c>
      <c r="C197" s="635">
        <v>200</v>
      </c>
      <c r="D197" s="581">
        <v>1.288</v>
      </c>
      <c r="E197" s="581">
        <v>3.872</v>
      </c>
      <c r="F197" s="581">
        <v>8.744</v>
      </c>
      <c r="G197" s="636">
        <v>75</v>
      </c>
      <c r="H197" s="573">
        <v>37.7</v>
      </c>
      <c r="I197" s="573">
        <v>18.6</v>
      </c>
      <c r="J197" s="573">
        <v>0.9</v>
      </c>
      <c r="K197" s="581">
        <v>8.424</v>
      </c>
      <c r="L197" s="501" t="s">
        <v>2200</v>
      </c>
      <c r="M197" s="550"/>
      <c r="N197" s="549"/>
      <c r="O197" s="531"/>
      <c r="P197" s="531"/>
      <c r="Q197" s="532"/>
      <c r="R197" s="532"/>
      <c r="S197" s="532"/>
      <c r="T197" s="532"/>
      <c r="U197" s="532"/>
      <c r="V197" s="532"/>
      <c r="W197" s="532"/>
      <c r="X197" s="532"/>
      <c r="Y197" s="532"/>
      <c r="Z197" s="532"/>
      <c r="AA197" s="532"/>
      <c r="AB197" s="532"/>
      <c r="AC197" s="532"/>
      <c r="AD197" s="532"/>
      <c r="AE197" s="532"/>
      <c r="AF197" s="532"/>
      <c r="AG197" s="532"/>
      <c r="AH197" s="532"/>
      <c r="AI197" s="532"/>
    </row>
    <row r="198" spans="1:35" ht="17.25" customHeight="1">
      <c r="A198" s="663"/>
      <c r="B198" s="504" t="s">
        <v>2279</v>
      </c>
      <c r="C198" s="576">
        <v>15</v>
      </c>
      <c r="D198" s="581">
        <v>4.27</v>
      </c>
      <c r="E198" s="581">
        <v>0.6</v>
      </c>
      <c r="F198" s="581">
        <v>0.1</v>
      </c>
      <c r="G198" s="636">
        <v>23.2</v>
      </c>
      <c r="H198" s="581">
        <v>2</v>
      </c>
      <c r="I198" s="581">
        <v>4.5</v>
      </c>
      <c r="J198" s="581">
        <v>0.4</v>
      </c>
      <c r="K198" s="581">
        <v>0.2</v>
      </c>
      <c r="L198" s="684" t="s">
        <v>2201</v>
      </c>
      <c r="M198" s="550"/>
      <c r="N198" s="549"/>
      <c r="O198" s="531"/>
      <c r="P198" s="531"/>
      <c r="Q198" s="532"/>
      <c r="R198" s="532"/>
      <c r="S198" s="532"/>
      <c r="T198" s="532"/>
      <c r="U198" s="532"/>
      <c r="V198" s="532"/>
      <c r="W198" s="532"/>
      <c r="X198" s="532"/>
      <c r="Y198" s="532"/>
      <c r="Z198" s="532"/>
      <c r="AA198" s="532"/>
      <c r="AB198" s="532"/>
      <c r="AC198" s="532"/>
      <c r="AD198" s="532"/>
      <c r="AE198" s="532"/>
      <c r="AF198" s="532"/>
      <c r="AG198" s="532"/>
      <c r="AH198" s="532"/>
      <c r="AI198" s="532"/>
    </row>
    <row r="199" spans="1:35" ht="15.75" customHeight="1">
      <c r="A199" s="663"/>
      <c r="B199" s="729" t="s">
        <v>2114</v>
      </c>
      <c r="C199" s="736">
        <v>40</v>
      </c>
      <c r="D199" s="581">
        <v>2.7</v>
      </c>
      <c r="E199" s="581">
        <v>2.8</v>
      </c>
      <c r="F199" s="581">
        <v>18.6</v>
      </c>
      <c r="G199" s="636">
        <v>113</v>
      </c>
      <c r="H199" s="581">
        <v>6.5</v>
      </c>
      <c r="I199" s="581">
        <v>4.2</v>
      </c>
      <c r="J199" s="581">
        <v>0.3</v>
      </c>
      <c r="K199" s="581">
        <v>1</v>
      </c>
      <c r="L199" s="501" t="s">
        <v>2319</v>
      </c>
      <c r="M199" s="549" t="s">
        <v>2340</v>
      </c>
      <c r="N199" s="549"/>
      <c r="O199" s="531"/>
      <c r="P199" s="531"/>
      <c r="Q199" s="532"/>
      <c r="R199" s="532"/>
      <c r="S199" s="532"/>
      <c r="T199" s="532"/>
      <c r="U199" s="532"/>
      <c r="V199" s="532"/>
      <c r="W199" s="532"/>
      <c r="X199" s="532"/>
      <c r="Y199" s="532"/>
      <c r="Z199" s="532"/>
      <c r="AA199" s="532"/>
      <c r="AB199" s="532"/>
      <c r="AC199" s="532"/>
      <c r="AD199" s="532"/>
      <c r="AE199" s="532"/>
      <c r="AF199" s="532"/>
      <c r="AG199" s="532"/>
      <c r="AH199" s="532"/>
      <c r="AI199" s="532"/>
    </row>
    <row r="200" spans="1:35" ht="15.75" customHeight="1">
      <c r="A200" s="663"/>
      <c r="B200" s="729" t="s">
        <v>183</v>
      </c>
      <c r="C200" s="576">
        <v>8</v>
      </c>
      <c r="D200" s="581">
        <v>0.168</v>
      </c>
      <c r="E200" s="581">
        <v>1.2</v>
      </c>
      <c r="F200" s="581">
        <v>0.192</v>
      </c>
      <c r="G200" s="636">
        <v>12.36</v>
      </c>
      <c r="H200" s="581">
        <v>7</v>
      </c>
      <c r="I200" s="581">
        <v>0.7</v>
      </c>
      <c r="J200" s="581">
        <v>0</v>
      </c>
      <c r="K200" s="581">
        <v>0</v>
      </c>
      <c r="L200" s="501" t="s">
        <v>17</v>
      </c>
      <c r="M200" s="550"/>
      <c r="N200" s="549"/>
      <c r="O200" s="531"/>
      <c r="P200" s="531"/>
      <c r="Q200" s="532"/>
      <c r="R200" s="532"/>
      <c r="S200" s="532"/>
      <c r="T200" s="532"/>
      <c r="U200" s="532"/>
      <c r="V200" s="532"/>
      <c r="W200" s="532"/>
      <c r="X200" s="532"/>
      <c r="Y200" s="532"/>
      <c r="Z200" s="532"/>
      <c r="AA200" s="532"/>
      <c r="AB200" s="532"/>
      <c r="AC200" s="532"/>
      <c r="AD200" s="532"/>
      <c r="AE200" s="532"/>
      <c r="AF200" s="532"/>
      <c r="AG200" s="532"/>
      <c r="AH200" s="532"/>
      <c r="AI200" s="532"/>
    </row>
    <row r="201" spans="1:35" ht="15.75" customHeight="1">
      <c r="A201" s="663"/>
      <c r="B201" s="519" t="s">
        <v>58</v>
      </c>
      <c r="C201" s="635">
        <v>160</v>
      </c>
      <c r="D201" s="655">
        <v>12.46</v>
      </c>
      <c r="E201" s="655">
        <v>3.02</v>
      </c>
      <c r="F201" s="655">
        <v>21.29</v>
      </c>
      <c r="G201" s="656">
        <v>162</v>
      </c>
      <c r="H201" s="655">
        <v>42.5</v>
      </c>
      <c r="I201" s="655">
        <v>50.8</v>
      </c>
      <c r="J201" s="655">
        <v>1.9</v>
      </c>
      <c r="K201" s="655">
        <v>9.4</v>
      </c>
      <c r="L201" s="693" t="s">
        <v>2203</v>
      </c>
      <c r="M201" s="550"/>
      <c r="N201" s="549"/>
      <c r="O201" s="531"/>
      <c r="P201" s="531"/>
      <c r="Q201" s="532"/>
      <c r="R201" s="532"/>
      <c r="S201" s="532"/>
      <c r="T201" s="532"/>
      <c r="U201" s="532"/>
      <c r="V201" s="532"/>
      <c r="W201" s="532"/>
      <c r="X201" s="532"/>
      <c r="Y201" s="532"/>
      <c r="Z201" s="532"/>
      <c r="AA201" s="532"/>
      <c r="AB201" s="532"/>
      <c r="AC201" s="532"/>
      <c r="AD201" s="532"/>
      <c r="AE201" s="532"/>
      <c r="AF201" s="532"/>
      <c r="AG201" s="532"/>
      <c r="AH201" s="532"/>
      <c r="AI201" s="532"/>
    </row>
    <row r="202" spans="1:35" ht="15.75" customHeight="1">
      <c r="A202" s="663"/>
      <c r="B202" s="601" t="s">
        <v>2292</v>
      </c>
      <c r="C202" s="602">
        <v>180</v>
      </c>
      <c r="D202" s="556">
        <v>0.4</v>
      </c>
      <c r="E202" s="556">
        <v>0</v>
      </c>
      <c r="F202" s="556">
        <v>21.5</v>
      </c>
      <c r="G202" s="690">
        <v>87</v>
      </c>
      <c r="H202" s="556">
        <v>28.63</v>
      </c>
      <c r="I202" s="556">
        <v>5.4</v>
      </c>
      <c r="J202" s="556">
        <v>1.11</v>
      </c>
      <c r="K202" s="556">
        <v>0.4</v>
      </c>
      <c r="L202" s="626" t="s">
        <v>2354</v>
      </c>
      <c r="M202" s="549" t="s">
        <v>2373</v>
      </c>
      <c r="N202" s="549"/>
      <c r="O202" s="531"/>
      <c r="P202" s="531"/>
      <c r="Q202" s="532"/>
      <c r="R202" s="532"/>
      <c r="S202" s="532"/>
      <c r="T202" s="532"/>
      <c r="U202" s="532"/>
      <c r="V202" s="532"/>
      <c r="W202" s="532"/>
      <c r="X202" s="532"/>
      <c r="Y202" s="532"/>
      <c r="Z202" s="532"/>
      <c r="AA202" s="532"/>
      <c r="AB202" s="532"/>
      <c r="AC202" s="532"/>
      <c r="AD202" s="532"/>
      <c r="AE202" s="532"/>
      <c r="AF202" s="532"/>
      <c r="AG202" s="532"/>
      <c r="AH202" s="532"/>
      <c r="AI202" s="532"/>
    </row>
    <row r="203" spans="1:35" ht="16.5" customHeight="1">
      <c r="A203" s="663"/>
      <c r="B203" s="519" t="s">
        <v>2386</v>
      </c>
      <c r="C203" s="602">
        <v>38</v>
      </c>
      <c r="D203" s="603">
        <v>2.9</v>
      </c>
      <c r="E203" s="603">
        <v>0.3</v>
      </c>
      <c r="F203" s="603">
        <v>18.7</v>
      </c>
      <c r="G203" s="690">
        <v>89</v>
      </c>
      <c r="H203" s="603">
        <v>7.6</v>
      </c>
      <c r="I203" s="603">
        <v>5.3</v>
      </c>
      <c r="J203" s="603">
        <v>0.4</v>
      </c>
      <c r="K203" s="603">
        <v>0</v>
      </c>
      <c r="L203" s="627" t="s">
        <v>34</v>
      </c>
      <c r="M203" s="588"/>
      <c r="N203" s="549"/>
      <c r="O203" s="531"/>
      <c r="P203" s="531"/>
      <c r="Q203" s="532"/>
      <c r="R203" s="532"/>
      <c r="S203" s="532"/>
      <c r="T203" s="532"/>
      <c r="U203" s="532"/>
      <c r="V203" s="532"/>
      <c r="W203" s="532"/>
      <c r="X203" s="532"/>
      <c r="Y203" s="532"/>
      <c r="Z203" s="532"/>
      <c r="AA203" s="532"/>
      <c r="AB203" s="532"/>
      <c r="AC203" s="532"/>
      <c r="AD203" s="532"/>
      <c r="AE203" s="532"/>
      <c r="AF203" s="532"/>
      <c r="AG203" s="532"/>
      <c r="AH203" s="532"/>
      <c r="AI203" s="532"/>
    </row>
    <row r="204" spans="1:35" ht="16.5" customHeight="1">
      <c r="A204" s="663"/>
      <c r="B204" s="519" t="s">
        <v>2388</v>
      </c>
      <c r="C204" s="580">
        <v>29</v>
      </c>
      <c r="D204" s="676">
        <v>2.04</v>
      </c>
      <c r="E204" s="676">
        <v>0.39</v>
      </c>
      <c r="F204" s="676">
        <v>11.94</v>
      </c>
      <c r="G204" s="677">
        <v>58</v>
      </c>
      <c r="H204" s="676">
        <v>14.1</v>
      </c>
      <c r="I204" s="676">
        <v>14.7</v>
      </c>
      <c r="J204" s="676">
        <v>1.17</v>
      </c>
      <c r="K204" s="676">
        <v>0</v>
      </c>
      <c r="L204" s="640" t="s">
        <v>36</v>
      </c>
      <c r="M204" s="550"/>
      <c r="N204" s="549"/>
      <c r="O204" s="531"/>
      <c r="P204" s="531"/>
      <c r="Q204" s="532"/>
      <c r="R204" s="532"/>
      <c r="S204" s="532"/>
      <c r="T204" s="532"/>
      <c r="U204" s="532"/>
      <c r="V204" s="532"/>
      <c r="W204" s="532"/>
      <c r="X204" s="532"/>
      <c r="Y204" s="532"/>
      <c r="Z204" s="532"/>
      <c r="AA204" s="532"/>
      <c r="AB204" s="532"/>
      <c r="AC204" s="532"/>
      <c r="AD204" s="532"/>
      <c r="AE204" s="532"/>
      <c r="AF204" s="532"/>
      <c r="AG204" s="532"/>
      <c r="AH204" s="532"/>
      <c r="AI204" s="532"/>
    </row>
    <row r="205" spans="1:35" ht="13.5" customHeight="1">
      <c r="A205" s="632" t="s">
        <v>2214</v>
      </c>
      <c r="B205" s="737"/>
      <c r="C205" s="696">
        <v>721</v>
      </c>
      <c r="D205" s="669">
        <f aca="true" t="shared" si="31" ref="D205:K205">SUM(D196:D204)</f>
        <v>26.625999999999998</v>
      </c>
      <c r="E205" s="669">
        <f t="shared" si="31"/>
        <v>14.782</v>
      </c>
      <c r="F205" s="669">
        <f t="shared" si="31"/>
        <v>102.566</v>
      </c>
      <c r="G205" s="668">
        <f t="shared" si="31"/>
        <v>650.06</v>
      </c>
      <c r="H205" s="669">
        <f t="shared" si="31"/>
        <v>162.03</v>
      </c>
      <c r="I205" s="669">
        <f t="shared" si="31"/>
        <v>112.30000000000001</v>
      </c>
      <c r="J205" s="669">
        <f t="shared" si="31"/>
        <v>6.48</v>
      </c>
      <c r="K205" s="669">
        <f t="shared" si="31"/>
        <v>25.223999999999997</v>
      </c>
      <c r="L205" s="684"/>
      <c r="M205" s="549"/>
      <c r="N205" s="549"/>
      <c r="O205" s="531"/>
      <c r="P205" s="531"/>
      <c r="Q205" s="532"/>
      <c r="R205" s="532"/>
      <c r="S205" s="532"/>
      <c r="T205" s="532"/>
      <c r="U205" s="532"/>
      <c r="V205" s="532"/>
      <c r="W205" s="532"/>
      <c r="X205" s="532"/>
      <c r="Y205" s="532"/>
      <c r="Z205" s="532"/>
      <c r="AA205" s="532"/>
      <c r="AB205" s="532"/>
      <c r="AC205" s="532"/>
      <c r="AD205" s="532"/>
      <c r="AE205" s="532"/>
      <c r="AF205" s="532"/>
      <c r="AG205" s="532"/>
      <c r="AH205" s="532"/>
      <c r="AI205" s="532"/>
    </row>
    <row r="206" spans="1:35" ht="13.5" customHeight="1">
      <c r="A206" s="632" t="s">
        <v>2215</v>
      </c>
      <c r="B206" s="737"/>
      <c r="C206" s="706"/>
      <c r="D206" s="707"/>
      <c r="E206" s="707"/>
      <c r="F206" s="707"/>
      <c r="G206" s="677"/>
      <c r="H206" s="707"/>
      <c r="I206" s="707"/>
      <c r="J206" s="707"/>
      <c r="K206" s="707"/>
      <c r="L206" s="684"/>
      <c r="M206" s="549"/>
      <c r="N206" s="549"/>
      <c r="O206" s="531"/>
      <c r="P206" s="531"/>
      <c r="Q206" s="532"/>
      <c r="R206" s="532"/>
      <c r="S206" s="532"/>
      <c r="T206" s="532"/>
      <c r="U206" s="532"/>
      <c r="V206" s="532"/>
      <c r="W206" s="532"/>
      <c r="X206" s="532"/>
      <c r="Y206" s="532"/>
      <c r="Z206" s="532"/>
      <c r="AA206" s="532"/>
      <c r="AB206" s="532"/>
      <c r="AC206" s="532"/>
      <c r="AD206" s="532"/>
      <c r="AE206" s="532"/>
      <c r="AF206" s="532"/>
      <c r="AG206" s="532"/>
      <c r="AH206" s="532"/>
      <c r="AI206" s="532"/>
    </row>
    <row r="207" spans="1:35" ht="13.5" customHeight="1">
      <c r="A207" s="663"/>
      <c r="B207" s="519" t="s">
        <v>2280</v>
      </c>
      <c r="C207" s="576" t="s">
        <v>2345</v>
      </c>
      <c r="D207" s="573">
        <v>18.4</v>
      </c>
      <c r="E207" s="573">
        <v>4.9</v>
      </c>
      <c r="F207" s="573">
        <v>3.6</v>
      </c>
      <c r="G207" s="585">
        <v>52.5</v>
      </c>
      <c r="H207" s="573">
        <v>18.4</v>
      </c>
      <c r="I207" s="573">
        <v>7</v>
      </c>
      <c r="J207" s="573">
        <v>0.6</v>
      </c>
      <c r="K207" s="573">
        <v>16.2</v>
      </c>
      <c r="L207" s="501" t="s">
        <v>2204</v>
      </c>
      <c r="M207" s="549"/>
      <c r="N207" s="549"/>
      <c r="O207" s="531"/>
      <c r="P207" s="531"/>
      <c r="Q207" s="532"/>
      <c r="R207" s="532"/>
      <c r="S207" s="532"/>
      <c r="T207" s="532"/>
      <c r="U207" s="532"/>
      <c r="V207" s="532"/>
      <c r="W207" s="532"/>
      <c r="X207" s="532"/>
      <c r="Y207" s="532"/>
      <c r="Z207" s="532"/>
      <c r="AA207" s="532"/>
      <c r="AB207" s="532"/>
      <c r="AC207" s="532"/>
      <c r="AD207" s="532"/>
      <c r="AE207" s="532"/>
      <c r="AF207" s="532"/>
      <c r="AG207" s="532"/>
      <c r="AH207" s="532"/>
      <c r="AI207" s="532"/>
    </row>
    <row r="208" spans="1:35" ht="16.5" customHeight="1">
      <c r="A208" s="663"/>
      <c r="B208" s="738" t="s">
        <v>1401</v>
      </c>
      <c r="C208" s="635">
        <v>160</v>
      </c>
      <c r="D208" s="655">
        <v>10.2</v>
      </c>
      <c r="E208" s="655">
        <v>6.3</v>
      </c>
      <c r="F208" s="655">
        <v>27.3</v>
      </c>
      <c r="G208" s="656">
        <v>206</v>
      </c>
      <c r="H208" s="655">
        <v>23.8</v>
      </c>
      <c r="I208" s="655">
        <v>39.7</v>
      </c>
      <c r="J208" s="655">
        <v>3.7</v>
      </c>
      <c r="K208" s="655">
        <v>5.4</v>
      </c>
      <c r="L208" s="693" t="s">
        <v>2321</v>
      </c>
      <c r="M208" s="549"/>
      <c r="N208" s="549"/>
      <c r="O208" s="531"/>
      <c r="P208" s="531"/>
      <c r="Q208" s="532"/>
      <c r="R208" s="532"/>
      <c r="S208" s="532"/>
      <c r="T208" s="532"/>
      <c r="U208" s="532"/>
      <c r="V208" s="532"/>
      <c r="W208" s="532"/>
      <c r="X208" s="532"/>
      <c r="Y208" s="532"/>
      <c r="Z208" s="532"/>
      <c r="AA208" s="532"/>
      <c r="AB208" s="532"/>
      <c r="AC208" s="532"/>
      <c r="AD208" s="532"/>
      <c r="AE208" s="532"/>
      <c r="AF208" s="532"/>
      <c r="AG208" s="532"/>
      <c r="AH208" s="532"/>
      <c r="AI208" s="532"/>
    </row>
    <row r="209" spans="1:35" ht="16.5" customHeight="1">
      <c r="A209" s="670"/>
      <c r="B209" s="739" t="s">
        <v>2341</v>
      </c>
      <c r="C209" s="678">
        <v>50</v>
      </c>
      <c r="D209" s="665">
        <v>0.6</v>
      </c>
      <c r="E209" s="665">
        <v>2.6</v>
      </c>
      <c r="F209" s="665">
        <v>3</v>
      </c>
      <c r="G209" s="666">
        <v>36</v>
      </c>
      <c r="H209" s="665">
        <v>13.6</v>
      </c>
      <c r="I209" s="665">
        <v>2.6</v>
      </c>
      <c r="J209" s="665">
        <v>0.1</v>
      </c>
      <c r="K209" s="665">
        <v>0</v>
      </c>
      <c r="L209" s="667" t="s">
        <v>2322</v>
      </c>
      <c r="M209" s="549"/>
      <c r="N209" s="549"/>
      <c r="O209" s="531"/>
      <c r="P209" s="531"/>
      <c r="Q209" s="532"/>
      <c r="R209" s="532"/>
      <c r="S209" s="532"/>
      <c r="T209" s="532"/>
      <c r="U209" s="532"/>
      <c r="V209" s="532"/>
      <c r="W209" s="532"/>
      <c r="X209" s="532"/>
      <c r="Y209" s="532"/>
      <c r="Z209" s="532"/>
      <c r="AA209" s="532"/>
      <c r="AB209" s="532"/>
      <c r="AC209" s="532"/>
      <c r="AD209" s="532"/>
      <c r="AE209" s="532"/>
      <c r="AF209" s="532"/>
      <c r="AG209" s="532"/>
      <c r="AH209" s="532"/>
      <c r="AI209" s="532"/>
    </row>
    <row r="210" spans="1:35" ht="16.5" customHeight="1">
      <c r="A210" s="670"/>
      <c r="B210" s="634" t="s">
        <v>2331</v>
      </c>
      <c r="C210" s="635" t="s">
        <v>2347</v>
      </c>
      <c r="D210" s="581">
        <v>0.13</v>
      </c>
      <c r="E210" s="581">
        <v>0.02</v>
      </c>
      <c r="F210" s="581">
        <v>8.4</v>
      </c>
      <c r="G210" s="636">
        <v>34</v>
      </c>
      <c r="H210" s="581">
        <v>14.2</v>
      </c>
      <c r="I210" s="581">
        <v>2.4</v>
      </c>
      <c r="J210" s="581">
        <v>0.3</v>
      </c>
      <c r="K210" s="581">
        <v>3.14</v>
      </c>
      <c r="L210" s="638" t="s">
        <v>86</v>
      </c>
      <c r="M210" s="549"/>
      <c r="N210" s="549"/>
      <c r="O210" s="531"/>
      <c r="P210" s="531"/>
      <c r="Q210" s="532"/>
      <c r="R210" s="532"/>
      <c r="S210" s="532"/>
      <c r="T210" s="532"/>
      <c r="U210" s="532"/>
      <c r="V210" s="532"/>
      <c r="W210" s="532"/>
      <c r="X210" s="532"/>
      <c r="Y210" s="532"/>
      <c r="Z210" s="532"/>
      <c r="AA210" s="532"/>
      <c r="AB210" s="532"/>
      <c r="AC210" s="532"/>
      <c r="AD210" s="532"/>
      <c r="AE210" s="532"/>
      <c r="AF210" s="532"/>
      <c r="AG210" s="532"/>
      <c r="AH210" s="532"/>
      <c r="AI210" s="532"/>
    </row>
    <row r="211" spans="1:35" ht="16.5" customHeight="1">
      <c r="A211" s="670"/>
      <c r="B211" s="738" t="s">
        <v>43</v>
      </c>
      <c r="C211" s="580">
        <v>32</v>
      </c>
      <c r="D211" s="697">
        <v>2.5</v>
      </c>
      <c r="E211" s="697">
        <v>3.2</v>
      </c>
      <c r="F211" s="697">
        <v>23.7</v>
      </c>
      <c r="G211" s="712">
        <v>135</v>
      </c>
      <c r="H211" s="697">
        <v>9.4</v>
      </c>
      <c r="I211" s="697">
        <v>6.4</v>
      </c>
      <c r="J211" s="697">
        <v>0.7</v>
      </c>
      <c r="K211" s="697">
        <v>0</v>
      </c>
      <c r="L211" s="572" t="s">
        <v>17</v>
      </c>
      <c r="M211" s="549"/>
      <c r="N211" s="549"/>
      <c r="O211" s="531"/>
      <c r="P211" s="531"/>
      <c r="Q211" s="532"/>
      <c r="R211" s="532"/>
      <c r="S211" s="532"/>
      <c r="T211" s="532"/>
      <c r="U211" s="532"/>
      <c r="V211" s="532"/>
      <c r="W211" s="532"/>
      <c r="X211" s="532"/>
      <c r="Y211" s="532"/>
      <c r="Z211" s="532"/>
      <c r="AA211" s="532"/>
      <c r="AB211" s="532"/>
      <c r="AC211" s="532"/>
      <c r="AD211" s="532"/>
      <c r="AE211" s="532"/>
      <c r="AF211" s="532"/>
      <c r="AG211" s="532"/>
      <c r="AH211" s="532"/>
      <c r="AI211" s="532"/>
    </row>
    <row r="212" spans="1:35" ht="16.5" customHeight="1">
      <c r="A212" s="670"/>
      <c r="B212" s="519" t="s">
        <v>2386</v>
      </c>
      <c r="C212" s="576">
        <v>15</v>
      </c>
      <c r="D212" s="581">
        <v>1.2</v>
      </c>
      <c r="E212" s="581">
        <v>0.2</v>
      </c>
      <c r="F212" s="581">
        <v>7.4</v>
      </c>
      <c r="G212" s="636">
        <v>36</v>
      </c>
      <c r="H212" s="581">
        <v>3.5</v>
      </c>
      <c r="I212" s="581">
        <v>5</v>
      </c>
      <c r="J212" s="581">
        <v>0.3</v>
      </c>
      <c r="K212" s="581">
        <v>0</v>
      </c>
      <c r="L212" s="640" t="s">
        <v>34</v>
      </c>
      <c r="M212" s="549"/>
      <c r="N212" s="549"/>
      <c r="O212" s="531"/>
      <c r="P212" s="531"/>
      <c r="Q212" s="532"/>
      <c r="R212" s="532"/>
      <c r="S212" s="532"/>
      <c r="T212" s="532"/>
      <c r="U212" s="532"/>
      <c r="V212" s="532"/>
      <c r="W212" s="532"/>
      <c r="X212" s="532"/>
      <c r="Y212" s="532"/>
      <c r="Z212" s="532"/>
      <c r="AA212" s="532"/>
      <c r="AB212" s="532"/>
      <c r="AC212" s="532"/>
      <c r="AD212" s="532"/>
      <c r="AE212" s="532"/>
      <c r="AF212" s="532"/>
      <c r="AG212" s="532"/>
      <c r="AH212" s="532"/>
      <c r="AI212" s="532"/>
    </row>
    <row r="213" spans="1:35" ht="16.5" customHeight="1">
      <c r="A213" s="670"/>
      <c r="B213" s="519" t="s">
        <v>2388</v>
      </c>
      <c r="C213" s="576">
        <v>14</v>
      </c>
      <c r="D213" s="581">
        <v>1.1</v>
      </c>
      <c r="E213" s="581">
        <v>0.2</v>
      </c>
      <c r="F213" s="581">
        <v>6.2</v>
      </c>
      <c r="G213" s="636">
        <v>29</v>
      </c>
      <c r="H213" s="581">
        <v>5.3</v>
      </c>
      <c r="I213" s="581">
        <v>7.1</v>
      </c>
      <c r="J213" s="581">
        <v>0.6</v>
      </c>
      <c r="K213" s="581">
        <v>0</v>
      </c>
      <c r="L213" s="640" t="s">
        <v>36</v>
      </c>
      <c r="M213" s="549"/>
      <c r="N213" s="549"/>
      <c r="O213" s="531"/>
      <c r="P213" s="531"/>
      <c r="Q213" s="532"/>
      <c r="R213" s="532"/>
      <c r="S213" s="532"/>
      <c r="T213" s="532"/>
      <c r="U213" s="532"/>
      <c r="V213" s="532"/>
      <c r="W213" s="532"/>
      <c r="X213" s="532"/>
      <c r="Y213" s="532"/>
      <c r="Z213" s="532"/>
      <c r="AA213" s="532"/>
      <c r="AB213" s="532"/>
      <c r="AC213" s="532"/>
      <c r="AD213" s="532"/>
      <c r="AE213" s="532"/>
      <c r="AF213" s="532"/>
      <c r="AG213" s="532"/>
      <c r="AH213" s="532"/>
      <c r="AI213" s="532"/>
    </row>
    <row r="214" spans="1:35" ht="18.75" customHeight="1">
      <c r="A214" s="632" t="s">
        <v>2216</v>
      </c>
      <c r="B214" s="737"/>
      <c r="C214" s="696">
        <v>540</v>
      </c>
      <c r="D214" s="669">
        <f aca="true" t="shared" si="32" ref="D214:K214">SUM(D207:D213)</f>
        <v>34.13</v>
      </c>
      <c r="E214" s="669">
        <f t="shared" si="32"/>
        <v>17.419999999999998</v>
      </c>
      <c r="F214" s="669">
        <f t="shared" si="32"/>
        <v>79.60000000000001</v>
      </c>
      <c r="G214" s="668">
        <f t="shared" si="32"/>
        <v>528.5</v>
      </c>
      <c r="H214" s="669">
        <f t="shared" si="32"/>
        <v>88.2</v>
      </c>
      <c r="I214" s="669">
        <f t="shared" si="32"/>
        <v>70.2</v>
      </c>
      <c r="J214" s="669">
        <f t="shared" si="32"/>
        <v>6.299999999999999</v>
      </c>
      <c r="K214" s="669">
        <f t="shared" si="32"/>
        <v>24.740000000000002</v>
      </c>
      <c r="L214" s="638"/>
      <c r="M214" s="549"/>
      <c r="N214" s="549"/>
      <c r="O214" s="531"/>
      <c r="P214" s="531"/>
      <c r="Q214" s="532"/>
      <c r="R214" s="532"/>
      <c r="S214" s="532"/>
      <c r="T214" s="532"/>
      <c r="U214" s="532"/>
      <c r="V214" s="532"/>
      <c r="W214" s="532"/>
      <c r="X214" s="532"/>
      <c r="Y214" s="532"/>
      <c r="Z214" s="532"/>
      <c r="AA214" s="532"/>
      <c r="AB214" s="532"/>
      <c r="AC214" s="532"/>
      <c r="AD214" s="532"/>
      <c r="AE214" s="532"/>
      <c r="AF214" s="532"/>
      <c r="AG214" s="532"/>
      <c r="AH214" s="532"/>
      <c r="AI214" s="532"/>
    </row>
    <row r="215" spans="1:16" ht="19.5" customHeight="1">
      <c r="A215" s="670" t="s">
        <v>2310</v>
      </c>
      <c r="B215" s="740"/>
      <c r="C215" s="579"/>
      <c r="D215" s="672">
        <f>SUM(D192+D205+D214+D194)</f>
        <v>72.30199999999999</v>
      </c>
      <c r="E215" s="672">
        <f>SUM(E192+E205+E214+E194)</f>
        <v>40.271</v>
      </c>
      <c r="F215" s="672">
        <f>SUM(F192+F205+F214+F194)</f>
        <v>262.366</v>
      </c>
      <c r="G215" s="673">
        <f>G192+G205+G214+G194</f>
        <v>1620.06</v>
      </c>
      <c r="H215" s="672">
        <f>H192+H205+H214+H194</f>
        <v>551.9300000000001</v>
      </c>
      <c r="I215" s="672">
        <f>I192+I205+I214+I194</f>
        <v>244.50000000000003</v>
      </c>
      <c r="J215" s="672">
        <f>J192+J205+J214+J194</f>
        <v>17.08</v>
      </c>
      <c r="K215" s="672">
        <f>K192+K205+K214+K194</f>
        <v>55.263999999999996</v>
      </c>
      <c r="L215" s="741"/>
      <c r="M215" s="549"/>
      <c r="N215" s="549"/>
      <c r="O215" s="549"/>
      <c r="P215" s="549"/>
    </row>
    <row r="216" spans="1:16" ht="15" customHeight="1">
      <c r="A216" s="844" t="s">
        <v>152</v>
      </c>
      <c r="B216" s="844"/>
      <c r="C216" s="844"/>
      <c r="D216" s="844"/>
      <c r="E216" s="844"/>
      <c r="F216" s="844"/>
      <c r="G216" s="844"/>
      <c r="H216" s="844"/>
      <c r="I216" s="844"/>
      <c r="J216" s="844"/>
      <c r="K216" s="844"/>
      <c r="L216" s="844"/>
      <c r="M216" s="549"/>
      <c r="N216" s="549"/>
      <c r="O216" s="549"/>
      <c r="P216" s="549"/>
    </row>
    <row r="217" spans="1:16" ht="15" customHeight="1">
      <c r="A217" s="663" t="s">
        <v>15</v>
      </c>
      <c r="B217" s="633"/>
      <c r="C217" s="633"/>
      <c r="D217" s="633"/>
      <c r="E217" s="633"/>
      <c r="F217" s="633"/>
      <c r="G217" s="633"/>
      <c r="H217" s="633"/>
      <c r="I217" s="633"/>
      <c r="J217" s="633"/>
      <c r="K217" s="633"/>
      <c r="L217" s="633"/>
      <c r="M217" s="549"/>
      <c r="N217" s="549"/>
      <c r="O217" s="549"/>
      <c r="P217" s="549"/>
    </row>
    <row r="218" spans="1:16" ht="16.5" customHeight="1">
      <c r="A218" s="732"/>
      <c r="B218" s="519" t="s">
        <v>2307</v>
      </c>
      <c r="C218" s="579">
        <v>20</v>
      </c>
      <c r="D218" s="573">
        <v>3.66</v>
      </c>
      <c r="E218" s="573">
        <v>8.23</v>
      </c>
      <c r="F218" s="574">
        <v>0.07</v>
      </c>
      <c r="G218" s="575">
        <v>89.8</v>
      </c>
      <c r="H218" s="574">
        <v>138.48</v>
      </c>
      <c r="I218" s="574">
        <v>5.46</v>
      </c>
      <c r="J218" s="573">
        <v>0.17</v>
      </c>
      <c r="K218" s="573">
        <v>0.1</v>
      </c>
      <c r="L218" s="501" t="s">
        <v>2151</v>
      </c>
      <c r="M218" s="550"/>
      <c r="N218" s="549"/>
      <c r="O218" s="549"/>
      <c r="P218" s="549"/>
    </row>
    <row r="219" spans="1:16" ht="15" customHeight="1">
      <c r="A219" s="663"/>
      <c r="B219" s="517" t="s">
        <v>2283</v>
      </c>
      <c r="C219" s="576">
        <v>185</v>
      </c>
      <c r="D219" s="577">
        <v>4.8</v>
      </c>
      <c r="E219" s="577">
        <v>6.8</v>
      </c>
      <c r="F219" s="577">
        <v>25.3</v>
      </c>
      <c r="G219" s="578">
        <v>171</v>
      </c>
      <c r="H219" s="577">
        <v>115.7</v>
      </c>
      <c r="I219" s="577">
        <v>27.5</v>
      </c>
      <c r="J219" s="577">
        <v>0.5</v>
      </c>
      <c r="K219" s="577">
        <v>1.2</v>
      </c>
      <c r="L219" s="742" t="s">
        <v>1301</v>
      </c>
      <c r="M219" s="550"/>
      <c r="N219" s="549"/>
      <c r="O219" s="549"/>
      <c r="P219" s="549"/>
    </row>
    <row r="220" spans="1:16" ht="15" customHeight="1">
      <c r="A220" s="663"/>
      <c r="B220" s="562" t="s">
        <v>2047</v>
      </c>
      <c r="C220" s="576">
        <v>180</v>
      </c>
      <c r="D220" s="581">
        <v>0.2</v>
      </c>
      <c r="E220" s="581">
        <v>0.1</v>
      </c>
      <c r="F220" s="581">
        <v>9.4</v>
      </c>
      <c r="G220" s="576">
        <v>42</v>
      </c>
      <c r="H220" s="581">
        <v>3.7</v>
      </c>
      <c r="I220" s="581">
        <v>1.1</v>
      </c>
      <c r="J220" s="581">
        <v>0.2</v>
      </c>
      <c r="K220" s="581">
        <v>45.1</v>
      </c>
      <c r="L220" s="501" t="s">
        <v>2048</v>
      </c>
      <c r="M220" s="550"/>
      <c r="N220" s="549"/>
      <c r="O220" s="549"/>
      <c r="P220" s="549"/>
    </row>
    <row r="221" spans="1:16" ht="15" customHeight="1">
      <c r="A221" s="663"/>
      <c r="B221" s="639" t="s">
        <v>2385</v>
      </c>
      <c r="C221" s="576">
        <v>25</v>
      </c>
      <c r="D221" s="581">
        <v>1.9</v>
      </c>
      <c r="E221" s="581">
        <v>0.8</v>
      </c>
      <c r="F221" s="581">
        <v>12.8</v>
      </c>
      <c r="G221" s="636">
        <v>65.5</v>
      </c>
      <c r="H221" s="581">
        <v>8.8</v>
      </c>
      <c r="I221" s="581">
        <v>11.8</v>
      </c>
      <c r="J221" s="581">
        <v>1</v>
      </c>
      <c r="K221" s="581">
        <v>0</v>
      </c>
      <c r="L221" s="640" t="s">
        <v>22</v>
      </c>
      <c r="M221" s="550"/>
      <c r="N221" s="549"/>
      <c r="O221" s="549"/>
      <c r="P221" s="549"/>
    </row>
    <row r="222" spans="1:16" ht="15" customHeight="1">
      <c r="A222" s="632" t="s">
        <v>2213</v>
      </c>
      <c r="B222" s="639"/>
      <c r="C222" s="644">
        <f aca="true" t="shared" si="33" ref="C222:K222">SUM(C218:C221)</f>
        <v>410</v>
      </c>
      <c r="D222" s="643">
        <f t="shared" si="33"/>
        <v>10.56</v>
      </c>
      <c r="E222" s="643">
        <f t="shared" si="33"/>
        <v>15.930000000000001</v>
      </c>
      <c r="F222" s="643">
        <f t="shared" si="33"/>
        <v>47.57000000000001</v>
      </c>
      <c r="G222" s="644">
        <f t="shared" si="33"/>
        <v>368.3</v>
      </c>
      <c r="H222" s="643">
        <f t="shared" si="33"/>
        <v>266.68</v>
      </c>
      <c r="I222" s="643">
        <f t="shared" si="33"/>
        <v>45.86</v>
      </c>
      <c r="J222" s="643">
        <f t="shared" si="33"/>
        <v>1.87</v>
      </c>
      <c r="K222" s="643">
        <f t="shared" si="33"/>
        <v>46.4</v>
      </c>
      <c r="L222" s="640"/>
      <c r="M222" s="550"/>
      <c r="N222" s="549"/>
      <c r="O222" s="549"/>
      <c r="P222" s="549"/>
    </row>
    <row r="223" spans="1:16" ht="15" customHeight="1">
      <c r="A223" s="663" t="s">
        <v>2226</v>
      </c>
      <c r="B223" s="504" t="s">
        <v>701</v>
      </c>
      <c r="C223" s="678">
        <v>100</v>
      </c>
      <c r="D223" s="583">
        <v>1.5</v>
      </c>
      <c r="E223" s="583">
        <v>0.5</v>
      </c>
      <c r="F223" s="583">
        <v>21</v>
      </c>
      <c r="G223" s="584">
        <v>95</v>
      </c>
      <c r="H223" s="583">
        <v>8</v>
      </c>
      <c r="I223" s="583">
        <v>42</v>
      </c>
      <c r="J223" s="583">
        <v>0.6</v>
      </c>
      <c r="K223" s="583">
        <v>10</v>
      </c>
      <c r="L223" s="695" t="s">
        <v>2313</v>
      </c>
      <c r="M223" s="549"/>
      <c r="N223" s="549"/>
      <c r="O223" s="549"/>
      <c r="P223" s="549"/>
    </row>
    <row r="224" spans="1:16" ht="15" customHeight="1">
      <c r="A224" s="743"/>
      <c r="B224" s="744"/>
      <c r="C224" s="680">
        <f aca="true" t="shared" si="34" ref="C224:K224">C223</f>
        <v>100</v>
      </c>
      <c r="D224" s="733">
        <f t="shared" si="34"/>
        <v>1.5</v>
      </c>
      <c r="E224" s="733">
        <f t="shared" si="34"/>
        <v>0.5</v>
      </c>
      <c r="F224" s="733">
        <f t="shared" si="34"/>
        <v>21</v>
      </c>
      <c r="G224" s="680">
        <f t="shared" si="34"/>
        <v>95</v>
      </c>
      <c r="H224" s="733">
        <f t="shared" si="34"/>
        <v>8</v>
      </c>
      <c r="I224" s="733">
        <f t="shared" si="34"/>
        <v>42</v>
      </c>
      <c r="J224" s="733">
        <f t="shared" si="34"/>
        <v>0.6</v>
      </c>
      <c r="K224" s="733">
        <f t="shared" si="34"/>
        <v>10</v>
      </c>
      <c r="L224" s="695"/>
      <c r="M224" s="549"/>
      <c r="N224" s="549"/>
      <c r="O224" s="549"/>
      <c r="P224" s="549"/>
    </row>
    <row r="225" spans="1:16" ht="15" customHeight="1">
      <c r="A225" s="663" t="s">
        <v>25</v>
      </c>
      <c r="B225" s="744"/>
      <c r="C225" s="734"/>
      <c r="D225" s="735"/>
      <c r="E225" s="735"/>
      <c r="F225" s="735"/>
      <c r="G225" s="734"/>
      <c r="H225" s="735"/>
      <c r="I225" s="735"/>
      <c r="J225" s="735"/>
      <c r="K225" s="735"/>
      <c r="L225" s="695"/>
      <c r="M225" s="549"/>
      <c r="N225" s="549"/>
      <c r="O225" s="549"/>
      <c r="P225" s="549"/>
    </row>
    <row r="226" spans="1:16" ht="19.5" customHeight="1">
      <c r="A226" s="663"/>
      <c r="B226" s="504" t="s">
        <v>2259</v>
      </c>
      <c r="C226" s="576" t="s">
        <v>2333</v>
      </c>
      <c r="D226" s="577">
        <v>0.7</v>
      </c>
      <c r="E226" s="577">
        <v>2.5</v>
      </c>
      <c r="F226" s="577">
        <v>2.8</v>
      </c>
      <c r="G226" s="578">
        <v>43</v>
      </c>
      <c r="H226" s="577">
        <v>22.3</v>
      </c>
      <c r="I226" s="577">
        <v>6.6</v>
      </c>
      <c r="J226" s="577">
        <v>0.3</v>
      </c>
      <c r="K226" s="577">
        <v>17.5</v>
      </c>
      <c r="L226" s="684" t="s">
        <v>2182</v>
      </c>
      <c r="M226" s="551"/>
      <c r="N226" s="549"/>
      <c r="O226" s="549"/>
      <c r="P226" s="549"/>
    </row>
    <row r="227" spans="1:16" ht="15" customHeight="1">
      <c r="A227" s="743"/>
      <c r="B227" s="504" t="s">
        <v>2390</v>
      </c>
      <c r="C227" s="635">
        <v>220</v>
      </c>
      <c r="D227" s="581">
        <v>1.8</v>
      </c>
      <c r="E227" s="581">
        <v>3</v>
      </c>
      <c r="F227" s="581">
        <v>10.7</v>
      </c>
      <c r="G227" s="636">
        <v>77</v>
      </c>
      <c r="H227" s="573">
        <v>20.7</v>
      </c>
      <c r="I227" s="573">
        <v>17.6</v>
      </c>
      <c r="J227" s="573">
        <v>0.7</v>
      </c>
      <c r="K227" s="581">
        <v>5.1</v>
      </c>
      <c r="L227" s="684" t="s">
        <v>273</v>
      </c>
      <c r="M227" s="549"/>
      <c r="N227" s="549"/>
      <c r="O227" s="549"/>
      <c r="P227" s="549"/>
    </row>
    <row r="228" spans="1:16" ht="15" customHeight="1">
      <c r="A228" s="743"/>
      <c r="B228" s="729" t="s">
        <v>97</v>
      </c>
      <c r="C228" s="635">
        <v>15</v>
      </c>
      <c r="D228" s="655">
        <v>6.5</v>
      </c>
      <c r="E228" s="655">
        <v>5.6</v>
      </c>
      <c r="F228" s="655">
        <v>0</v>
      </c>
      <c r="G228" s="656">
        <v>76</v>
      </c>
      <c r="H228" s="655">
        <v>4.8</v>
      </c>
      <c r="I228" s="655">
        <v>6.6</v>
      </c>
      <c r="J228" s="655">
        <v>0.4</v>
      </c>
      <c r="K228" s="655">
        <v>0.7</v>
      </c>
      <c r="L228" s="684" t="s">
        <v>98</v>
      </c>
      <c r="M228" s="549"/>
      <c r="N228" s="549"/>
      <c r="O228" s="549"/>
      <c r="P228" s="549"/>
    </row>
    <row r="229" spans="1:16" ht="15.75" customHeight="1">
      <c r="A229" s="743"/>
      <c r="B229" s="519" t="s">
        <v>1597</v>
      </c>
      <c r="C229" s="576">
        <v>80</v>
      </c>
      <c r="D229" s="655">
        <v>12.530666666666669</v>
      </c>
      <c r="E229" s="655">
        <v>3.7733333333333334</v>
      </c>
      <c r="F229" s="655">
        <v>6.097333333333333</v>
      </c>
      <c r="G229" s="656">
        <v>108.83999999999999</v>
      </c>
      <c r="H229" s="655">
        <v>51.7</v>
      </c>
      <c r="I229" s="655">
        <v>40.5</v>
      </c>
      <c r="J229" s="655">
        <v>0.8</v>
      </c>
      <c r="K229" s="655">
        <v>0.428</v>
      </c>
      <c r="L229" s="604" t="s">
        <v>2206</v>
      </c>
      <c r="M229" s="550"/>
      <c r="N229" s="549"/>
      <c r="O229" s="549"/>
      <c r="P229" s="549"/>
    </row>
    <row r="230" spans="1:16" ht="15.75" customHeight="1">
      <c r="A230" s="743"/>
      <c r="B230" s="528" t="s">
        <v>39</v>
      </c>
      <c r="C230" s="576">
        <v>130</v>
      </c>
      <c r="D230" s="581">
        <v>2.65</v>
      </c>
      <c r="E230" s="581">
        <v>4.16</v>
      </c>
      <c r="F230" s="581">
        <v>17.72</v>
      </c>
      <c r="G230" s="636">
        <v>119.16</v>
      </c>
      <c r="H230" s="581">
        <v>32</v>
      </c>
      <c r="I230" s="581">
        <v>24</v>
      </c>
      <c r="J230" s="581">
        <v>0.9</v>
      </c>
      <c r="K230" s="581">
        <v>15.7</v>
      </c>
      <c r="L230" s="693" t="s">
        <v>2156</v>
      </c>
      <c r="M230" s="550"/>
      <c r="N230" s="549"/>
      <c r="O230" s="549"/>
      <c r="P230" s="549"/>
    </row>
    <row r="231" spans="1:16" ht="15.75" customHeight="1">
      <c r="A231" s="743"/>
      <c r="B231" s="519" t="s">
        <v>2291</v>
      </c>
      <c r="C231" s="635">
        <v>200</v>
      </c>
      <c r="D231" s="581">
        <v>0.57</v>
      </c>
      <c r="E231" s="581">
        <v>0.06</v>
      </c>
      <c r="F231" s="581">
        <v>17.2</v>
      </c>
      <c r="G231" s="636">
        <v>72</v>
      </c>
      <c r="H231" s="581">
        <v>1.1</v>
      </c>
      <c r="I231" s="581">
        <v>15.7</v>
      </c>
      <c r="J231" s="581">
        <v>3.4</v>
      </c>
      <c r="K231" s="581">
        <v>3.4</v>
      </c>
      <c r="L231" s="638" t="s">
        <v>403</v>
      </c>
      <c r="M231" s="549" t="s">
        <v>2377</v>
      </c>
      <c r="N231" s="549"/>
      <c r="O231" s="549"/>
      <c r="P231" s="549"/>
    </row>
    <row r="232" spans="1:16" ht="15.75" customHeight="1">
      <c r="A232" s="743"/>
      <c r="B232" s="519" t="s">
        <v>2386</v>
      </c>
      <c r="C232" s="580">
        <v>25</v>
      </c>
      <c r="D232" s="676">
        <v>1.9</v>
      </c>
      <c r="E232" s="676">
        <v>0.2</v>
      </c>
      <c r="F232" s="676">
        <v>12.3</v>
      </c>
      <c r="G232" s="677">
        <v>59</v>
      </c>
      <c r="H232" s="676">
        <v>5</v>
      </c>
      <c r="I232" s="676">
        <v>3.5</v>
      </c>
      <c r="J232" s="676">
        <v>0.3</v>
      </c>
      <c r="K232" s="676">
        <v>0</v>
      </c>
      <c r="L232" s="640" t="s">
        <v>34</v>
      </c>
      <c r="M232" s="550"/>
      <c r="N232" s="549"/>
      <c r="O232" s="549"/>
      <c r="P232" s="549"/>
    </row>
    <row r="233" spans="1:16" ht="16.5" customHeight="1">
      <c r="A233" s="743"/>
      <c r="B233" s="519" t="s">
        <v>2388</v>
      </c>
      <c r="C233" s="576">
        <v>42</v>
      </c>
      <c r="D233" s="581">
        <v>2.8</v>
      </c>
      <c r="E233" s="581">
        <v>0.5</v>
      </c>
      <c r="F233" s="581">
        <v>16.7</v>
      </c>
      <c r="G233" s="636">
        <v>84</v>
      </c>
      <c r="H233" s="581">
        <v>19.7</v>
      </c>
      <c r="I233" s="581">
        <v>20.6</v>
      </c>
      <c r="J233" s="581">
        <v>1.7</v>
      </c>
      <c r="K233" s="581">
        <v>0</v>
      </c>
      <c r="L233" s="640" t="s">
        <v>36</v>
      </c>
      <c r="M233" s="549"/>
      <c r="N233" s="549"/>
      <c r="O233" s="549"/>
      <c r="P233" s="549"/>
    </row>
    <row r="234" spans="1:35" ht="16.5" customHeight="1">
      <c r="A234" s="632" t="s">
        <v>2214</v>
      </c>
      <c r="B234" s="737"/>
      <c r="C234" s="696">
        <v>763</v>
      </c>
      <c r="D234" s="669">
        <f aca="true" t="shared" si="35" ref="D234:K234">SUM(D226:D233)</f>
        <v>29.450666666666667</v>
      </c>
      <c r="E234" s="669">
        <f t="shared" si="35"/>
        <v>19.79333333333333</v>
      </c>
      <c r="F234" s="669">
        <f t="shared" si="35"/>
        <v>83.51733333333333</v>
      </c>
      <c r="G234" s="668">
        <f t="shared" si="35"/>
        <v>639</v>
      </c>
      <c r="H234" s="669">
        <f t="shared" si="35"/>
        <v>157.29999999999998</v>
      </c>
      <c r="I234" s="669">
        <f t="shared" si="35"/>
        <v>135.10000000000002</v>
      </c>
      <c r="J234" s="669">
        <f t="shared" si="35"/>
        <v>8.5</v>
      </c>
      <c r="K234" s="669">
        <f t="shared" si="35"/>
        <v>42.827999999999996</v>
      </c>
      <c r="L234" s="684"/>
      <c r="M234" s="549"/>
      <c r="N234" s="549"/>
      <c r="O234" s="549"/>
      <c r="P234" s="549"/>
      <c r="T234" s="532"/>
      <c r="U234" s="532"/>
      <c r="V234" s="532"/>
      <c r="W234" s="532"/>
      <c r="X234" s="532"/>
      <c r="Y234" s="532"/>
      <c r="Z234" s="532"/>
      <c r="AA234" s="532"/>
      <c r="AB234" s="532"/>
      <c r="AC234" s="532"/>
      <c r="AD234" s="532"/>
      <c r="AE234" s="532"/>
      <c r="AF234" s="532"/>
      <c r="AG234" s="532"/>
      <c r="AH234" s="532"/>
      <c r="AI234" s="532"/>
    </row>
    <row r="235" spans="1:35" ht="16.5" customHeight="1">
      <c r="A235" s="632" t="s">
        <v>2215</v>
      </c>
      <c r="B235" s="737"/>
      <c r="C235" s="706"/>
      <c r="D235" s="707"/>
      <c r="E235" s="707"/>
      <c r="F235" s="707"/>
      <c r="G235" s="677"/>
      <c r="H235" s="707"/>
      <c r="I235" s="707"/>
      <c r="J235" s="707"/>
      <c r="K235" s="707"/>
      <c r="L235" s="684"/>
      <c r="M235" s="549"/>
      <c r="N235" s="549"/>
      <c r="O235" s="549"/>
      <c r="P235" s="549"/>
      <c r="T235" s="532"/>
      <c r="U235" s="532"/>
      <c r="V235" s="532"/>
      <c r="W235" s="532"/>
      <c r="X235" s="532"/>
      <c r="Y235" s="532"/>
      <c r="Z235" s="532"/>
      <c r="AA235" s="532"/>
      <c r="AB235" s="532"/>
      <c r="AC235" s="532"/>
      <c r="AD235" s="532"/>
      <c r="AE235" s="532"/>
      <c r="AF235" s="532"/>
      <c r="AG235" s="532"/>
      <c r="AH235" s="532"/>
      <c r="AI235" s="532"/>
    </row>
    <row r="236" spans="1:35" ht="18" customHeight="1">
      <c r="A236" s="732"/>
      <c r="B236" s="555" t="s">
        <v>667</v>
      </c>
      <c r="C236" s="576">
        <v>50</v>
      </c>
      <c r="D236" s="573">
        <v>0.9</v>
      </c>
      <c r="E236" s="573">
        <v>0.1</v>
      </c>
      <c r="F236" s="652">
        <v>11.3</v>
      </c>
      <c r="G236" s="653">
        <v>50</v>
      </c>
      <c r="H236" s="652">
        <v>14.8</v>
      </c>
      <c r="I236" s="652">
        <v>18.5</v>
      </c>
      <c r="J236" s="652">
        <v>0.3</v>
      </c>
      <c r="K236" s="577">
        <v>2.5</v>
      </c>
      <c r="L236" s="453" t="s">
        <v>668</v>
      </c>
      <c r="M236" s="549"/>
      <c r="N236" s="549"/>
      <c r="O236" s="549"/>
      <c r="P236" s="549"/>
      <c r="T236" s="532"/>
      <c r="U236" s="532"/>
      <c r="V236" s="532"/>
      <c r="W236" s="532"/>
      <c r="X236" s="532"/>
      <c r="Y236" s="532"/>
      <c r="Z236" s="532"/>
      <c r="AA236" s="532"/>
      <c r="AB236" s="532"/>
      <c r="AC236" s="532"/>
      <c r="AD236" s="532"/>
      <c r="AE236" s="532"/>
      <c r="AF236" s="532"/>
      <c r="AG236" s="532"/>
      <c r="AH236" s="532"/>
      <c r="AI236" s="532"/>
    </row>
    <row r="237" spans="1:35" ht="15" customHeight="1">
      <c r="A237" s="632"/>
      <c r="B237" s="745" t="s">
        <v>1800</v>
      </c>
      <c r="C237" s="582">
        <v>200</v>
      </c>
      <c r="D237" s="583">
        <v>17.1</v>
      </c>
      <c r="E237" s="583">
        <v>10.3</v>
      </c>
      <c r="F237" s="583">
        <v>33.5</v>
      </c>
      <c r="G237" s="584">
        <v>180</v>
      </c>
      <c r="H237" s="583">
        <v>127.9</v>
      </c>
      <c r="I237" s="583">
        <v>22.8</v>
      </c>
      <c r="J237" s="583">
        <v>0.8</v>
      </c>
      <c r="K237" s="583">
        <v>0.4</v>
      </c>
      <c r="L237" s="501" t="s">
        <v>2324</v>
      </c>
      <c r="M237" s="549"/>
      <c r="N237" s="549"/>
      <c r="O237" s="549"/>
      <c r="P237" s="549"/>
      <c r="T237" s="532"/>
      <c r="U237" s="532"/>
      <c r="V237" s="532"/>
      <c r="W237" s="532"/>
      <c r="X237" s="532"/>
      <c r="Y237" s="532"/>
      <c r="Z237" s="532"/>
      <c r="AA237" s="532"/>
      <c r="AB237" s="532"/>
      <c r="AC237" s="532"/>
      <c r="AD237" s="532"/>
      <c r="AE237" s="532"/>
      <c r="AF237" s="532"/>
      <c r="AG237" s="532"/>
      <c r="AH237" s="532"/>
      <c r="AI237" s="532"/>
    </row>
    <row r="238" spans="1:35" ht="17.25" customHeight="1">
      <c r="A238" s="670"/>
      <c r="B238" s="746" t="s">
        <v>66</v>
      </c>
      <c r="C238" s="580">
        <v>30</v>
      </c>
      <c r="D238" s="676">
        <v>2.1</v>
      </c>
      <c r="E238" s="676">
        <v>2.7</v>
      </c>
      <c r="F238" s="676">
        <v>16.8</v>
      </c>
      <c r="G238" s="677">
        <v>99</v>
      </c>
      <c r="H238" s="676">
        <v>92.1</v>
      </c>
      <c r="I238" s="676">
        <v>10.2</v>
      </c>
      <c r="J238" s="676">
        <v>0</v>
      </c>
      <c r="K238" s="676">
        <v>0.3</v>
      </c>
      <c r="L238" s="628" t="s">
        <v>17</v>
      </c>
      <c r="M238" s="549"/>
      <c r="N238" s="549"/>
      <c r="O238" s="549"/>
      <c r="P238" s="549"/>
      <c r="T238" s="532"/>
      <c r="U238" s="532"/>
      <c r="V238" s="532"/>
      <c r="W238" s="532"/>
      <c r="X238" s="532"/>
      <c r="Y238" s="532"/>
      <c r="Z238" s="532"/>
      <c r="AA238" s="532"/>
      <c r="AB238" s="532"/>
      <c r="AC238" s="532"/>
      <c r="AD238" s="532"/>
      <c r="AE238" s="532"/>
      <c r="AF238" s="532"/>
      <c r="AG238" s="532"/>
      <c r="AH238" s="532"/>
      <c r="AI238" s="532"/>
    </row>
    <row r="239" spans="1:35" ht="15" customHeight="1">
      <c r="A239" s="663"/>
      <c r="B239" s="646" t="s">
        <v>447</v>
      </c>
      <c r="C239" s="635">
        <v>180</v>
      </c>
      <c r="D239" s="581">
        <v>5.22</v>
      </c>
      <c r="E239" s="581">
        <v>4.5</v>
      </c>
      <c r="F239" s="581">
        <v>7.2</v>
      </c>
      <c r="G239" s="636">
        <v>90</v>
      </c>
      <c r="H239" s="581">
        <v>216</v>
      </c>
      <c r="I239" s="581">
        <v>25.2</v>
      </c>
      <c r="J239" s="581">
        <v>0.2</v>
      </c>
      <c r="K239" s="581">
        <v>1.26</v>
      </c>
      <c r="L239" s="637" t="s">
        <v>68</v>
      </c>
      <c r="M239" s="550"/>
      <c r="N239" s="549"/>
      <c r="O239" s="549"/>
      <c r="P239" s="549"/>
      <c r="T239" s="532"/>
      <c r="U239" s="532"/>
      <c r="V239" s="532"/>
      <c r="W239" s="532"/>
      <c r="X239" s="532"/>
      <c r="Y239" s="532"/>
      <c r="Z239" s="532"/>
      <c r="AA239" s="532"/>
      <c r="AB239" s="532"/>
      <c r="AC239" s="532"/>
      <c r="AD239" s="532"/>
      <c r="AE239" s="532"/>
      <c r="AF239" s="532"/>
      <c r="AG239" s="532"/>
      <c r="AH239" s="532"/>
      <c r="AI239" s="532"/>
    </row>
    <row r="240" spans="1:35" ht="15" customHeight="1">
      <c r="A240" s="663"/>
      <c r="B240" s="504" t="s">
        <v>51</v>
      </c>
      <c r="C240" s="678">
        <v>100</v>
      </c>
      <c r="D240" s="583">
        <v>0.4</v>
      </c>
      <c r="E240" s="583">
        <v>0.3</v>
      </c>
      <c r="F240" s="583">
        <v>10.3</v>
      </c>
      <c r="G240" s="584">
        <v>46</v>
      </c>
      <c r="H240" s="583">
        <v>19</v>
      </c>
      <c r="I240" s="583">
        <v>12</v>
      </c>
      <c r="J240" s="583">
        <v>2.3</v>
      </c>
      <c r="K240" s="583">
        <v>5</v>
      </c>
      <c r="L240" s="695" t="s">
        <v>2313</v>
      </c>
      <c r="M240" s="550"/>
      <c r="N240" s="549"/>
      <c r="O240" s="549"/>
      <c r="P240" s="549"/>
      <c r="T240" s="532"/>
      <c r="U240" s="532"/>
      <c r="V240" s="532"/>
      <c r="W240" s="532"/>
      <c r="X240" s="532"/>
      <c r="Y240" s="532"/>
      <c r="Z240" s="532"/>
      <c r="AA240" s="532"/>
      <c r="AB240" s="532"/>
      <c r="AC240" s="532"/>
      <c r="AD240" s="532"/>
      <c r="AE240" s="532"/>
      <c r="AF240" s="532"/>
      <c r="AG240" s="532"/>
      <c r="AH240" s="532"/>
      <c r="AI240" s="532"/>
    </row>
    <row r="241" spans="1:35" ht="15" customHeight="1">
      <c r="A241" s="663"/>
      <c r="B241" s="519" t="s">
        <v>2386</v>
      </c>
      <c r="C241" s="580">
        <v>22</v>
      </c>
      <c r="D241" s="676">
        <v>1.8</v>
      </c>
      <c r="E241" s="676">
        <v>0.2</v>
      </c>
      <c r="F241" s="676">
        <v>10.7</v>
      </c>
      <c r="G241" s="677">
        <v>53</v>
      </c>
      <c r="H241" s="676">
        <v>5.1</v>
      </c>
      <c r="I241" s="676">
        <v>7.3</v>
      </c>
      <c r="J241" s="676">
        <v>0.4</v>
      </c>
      <c r="K241" s="676">
        <v>0</v>
      </c>
      <c r="L241" s="640" t="s">
        <v>34</v>
      </c>
      <c r="M241" s="550"/>
      <c r="N241" s="549"/>
      <c r="O241" s="549"/>
      <c r="P241" s="549"/>
      <c r="T241" s="532"/>
      <c r="U241" s="532"/>
      <c r="V241" s="532"/>
      <c r="W241" s="532"/>
      <c r="X241" s="532"/>
      <c r="Y241" s="532"/>
      <c r="Z241" s="532"/>
      <c r="AA241" s="532"/>
      <c r="AB241" s="532"/>
      <c r="AC241" s="532"/>
      <c r="AD241" s="532"/>
      <c r="AE241" s="532"/>
      <c r="AF241" s="532"/>
      <c r="AG241" s="532"/>
      <c r="AH241" s="532"/>
      <c r="AI241" s="532"/>
    </row>
    <row r="242" spans="1:35" ht="15" customHeight="1">
      <c r="A242" s="632" t="s">
        <v>2216</v>
      </c>
      <c r="B242" s="747"/>
      <c r="C242" s="668">
        <f aca="true" t="shared" si="36" ref="C242:K242">SUM(C236:C241)</f>
        <v>582</v>
      </c>
      <c r="D242" s="669">
        <f t="shared" si="36"/>
        <v>27.52</v>
      </c>
      <c r="E242" s="669">
        <f t="shared" si="36"/>
        <v>18.1</v>
      </c>
      <c r="F242" s="669">
        <f t="shared" si="36"/>
        <v>89.8</v>
      </c>
      <c r="G242" s="668">
        <f t="shared" si="36"/>
        <v>518</v>
      </c>
      <c r="H242" s="669">
        <f t="shared" si="36"/>
        <v>474.90000000000003</v>
      </c>
      <c r="I242" s="669">
        <f t="shared" si="36"/>
        <v>96</v>
      </c>
      <c r="J242" s="669">
        <f t="shared" si="36"/>
        <v>3.9999999999999996</v>
      </c>
      <c r="K242" s="669">
        <f t="shared" si="36"/>
        <v>9.46</v>
      </c>
      <c r="L242" s="748"/>
      <c r="M242" s="549"/>
      <c r="N242" s="549"/>
      <c r="O242" s="549"/>
      <c r="P242" s="549"/>
      <c r="T242" s="532"/>
      <c r="U242" s="532"/>
      <c r="V242" s="532"/>
      <c r="W242" s="532"/>
      <c r="X242" s="532"/>
      <c r="Y242" s="532"/>
      <c r="Z242" s="532"/>
      <c r="AA242" s="532"/>
      <c r="AB242" s="532"/>
      <c r="AC242" s="532"/>
      <c r="AD242" s="532"/>
      <c r="AE242" s="532"/>
      <c r="AF242" s="532"/>
      <c r="AG242" s="532"/>
      <c r="AH242" s="532"/>
      <c r="AI242" s="532"/>
    </row>
    <row r="243" spans="1:35" ht="19.5" customHeight="1">
      <c r="A243" s="749" t="s">
        <v>2229</v>
      </c>
      <c r="B243" s="740"/>
      <c r="C243" s="585"/>
      <c r="D243" s="672">
        <f aca="true" t="shared" si="37" ref="D243:K243">D222+D224+D234+D242</f>
        <v>69.03066666666666</v>
      </c>
      <c r="E243" s="672">
        <f t="shared" si="37"/>
        <v>54.32333333333333</v>
      </c>
      <c r="F243" s="672">
        <f t="shared" si="37"/>
        <v>241.88733333333334</v>
      </c>
      <c r="G243" s="673">
        <f t="shared" si="37"/>
        <v>1620.3</v>
      </c>
      <c r="H243" s="672">
        <f t="shared" si="37"/>
        <v>906.8800000000001</v>
      </c>
      <c r="I243" s="672">
        <f t="shared" si="37"/>
        <v>318.96000000000004</v>
      </c>
      <c r="J243" s="672">
        <f t="shared" si="37"/>
        <v>14.97</v>
      </c>
      <c r="K243" s="672">
        <f t="shared" si="37"/>
        <v>108.68799999999999</v>
      </c>
      <c r="L243" s="630"/>
      <c r="M243" s="549"/>
      <c r="N243" s="549"/>
      <c r="O243" s="549"/>
      <c r="P243" s="549"/>
      <c r="T243" s="532"/>
      <c r="U243" s="532"/>
      <c r="V243" s="532"/>
      <c r="W243" s="532"/>
      <c r="X243" s="532"/>
      <c r="Y243" s="532"/>
      <c r="Z243" s="532"/>
      <c r="AA243" s="532"/>
      <c r="AB243" s="532"/>
      <c r="AC243" s="532"/>
      <c r="AD243" s="532"/>
      <c r="AE243" s="532"/>
      <c r="AF243" s="532"/>
      <c r="AG243" s="532"/>
      <c r="AH243" s="532"/>
      <c r="AI243" s="532"/>
    </row>
    <row r="244" spans="1:35" ht="18" customHeight="1">
      <c r="A244" s="844" t="s">
        <v>166</v>
      </c>
      <c r="B244" s="844"/>
      <c r="C244" s="844"/>
      <c r="D244" s="844"/>
      <c r="E244" s="844"/>
      <c r="F244" s="844"/>
      <c r="G244" s="844"/>
      <c r="H244" s="844"/>
      <c r="I244" s="844"/>
      <c r="J244" s="844"/>
      <c r="K244" s="844"/>
      <c r="L244" s="844"/>
      <c r="M244" s="549"/>
      <c r="N244" s="549"/>
      <c r="O244" s="549"/>
      <c r="P244" s="549"/>
      <c r="T244" s="532"/>
      <c r="U244" s="532"/>
      <c r="V244" s="532"/>
      <c r="W244" s="532"/>
      <c r="X244" s="532"/>
      <c r="Y244" s="532"/>
      <c r="Z244" s="532"/>
      <c r="AA244" s="532"/>
      <c r="AB244" s="532"/>
      <c r="AC244" s="532"/>
      <c r="AD244" s="532"/>
      <c r="AE244" s="532"/>
      <c r="AF244" s="532"/>
      <c r="AG244" s="532"/>
      <c r="AH244" s="532"/>
      <c r="AI244" s="532"/>
    </row>
    <row r="245" spans="1:35" ht="18" customHeight="1">
      <c r="A245" s="632" t="s">
        <v>15</v>
      </c>
      <c r="B245" s="633"/>
      <c r="C245" s="633"/>
      <c r="D245" s="633"/>
      <c r="E245" s="633"/>
      <c r="F245" s="633"/>
      <c r="G245" s="633"/>
      <c r="H245" s="633"/>
      <c r="I245" s="633"/>
      <c r="J245" s="633"/>
      <c r="K245" s="633"/>
      <c r="L245" s="633"/>
      <c r="M245" s="549"/>
      <c r="N245" s="549"/>
      <c r="O245" s="549"/>
      <c r="P245" s="549"/>
      <c r="T245" s="532"/>
      <c r="U245" s="532"/>
      <c r="V245" s="532"/>
      <c r="W245" s="532"/>
      <c r="X245" s="532"/>
      <c r="Y245" s="532"/>
      <c r="Z245" s="532"/>
      <c r="AA245" s="532"/>
      <c r="AB245" s="532"/>
      <c r="AC245" s="532"/>
      <c r="AD245" s="532"/>
      <c r="AE245" s="532"/>
      <c r="AF245" s="532"/>
      <c r="AG245" s="532"/>
      <c r="AH245" s="532"/>
      <c r="AI245" s="532"/>
    </row>
    <row r="246" spans="1:35" ht="15" customHeight="1">
      <c r="A246" s="732"/>
      <c r="B246" s="504" t="s">
        <v>2264</v>
      </c>
      <c r="C246" s="580">
        <v>24</v>
      </c>
      <c r="D246" s="676">
        <v>0.1</v>
      </c>
      <c r="E246" s="676">
        <v>0</v>
      </c>
      <c r="F246" s="676">
        <v>15.6</v>
      </c>
      <c r="G246" s="677">
        <v>60</v>
      </c>
      <c r="H246" s="676">
        <v>3.4</v>
      </c>
      <c r="I246" s="676">
        <v>1.7</v>
      </c>
      <c r="J246" s="676">
        <v>0.3</v>
      </c>
      <c r="K246" s="676">
        <v>0.1</v>
      </c>
      <c r="L246" s="572" t="s">
        <v>17</v>
      </c>
      <c r="M246" s="551"/>
      <c r="N246" s="549"/>
      <c r="O246" s="549"/>
      <c r="P246" s="549"/>
      <c r="T246" s="532"/>
      <c r="U246" s="532"/>
      <c r="V246" s="532"/>
      <c r="W246" s="532"/>
      <c r="X246" s="532"/>
      <c r="Y246" s="532"/>
      <c r="Z246" s="532"/>
      <c r="AA246" s="532"/>
      <c r="AB246" s="532"/>
      <c r="AC246" s="532"/>
      <c r="AD246" s="532"/>
      <c r="AE246" s="532"/>
      <c r="AF246" s="532"/>
      <c r="AG246" s="532"/>
      <c r="AH246" s="532"/>
      <c r="AI246" s="532"/>
    </row>
    <row r="247" spans="1:35" ht="15" customHeight="1">
      <c r="A247" s="632"/>
      <c r="B247" s="699" t="s">
        <v>1979</v>
      </c>
      <c r="C247" s="700">
        <v>100</v>
      </c>
      <c r="D247" s="605">
        <v>5.86</v>
      </c>
      <c r="E247" s="605">
        <v>16.26</v>
      </c>
      <c r="F247" s="605">
        <v>3.85</v>
      </c>
      <c r="G247" s="460">
        <v>148</v>
      </c>
      <c r="H247" s="605">
        <v>46.34</v>
      </c>
      <c r="I247" s="605">
        <v>4.7</v>
      </c>
      <c r="J247" s="605">
        <v>1.17</v>
      </c>
      <c r="K247" s="605">
        <v>0.1</v>
      </c>
      <c r="L247" s="701" t="s">
        <v>1980</v>
      </c>
      <c r="M247" s="549" t="s">
        <v>2383</v>
      </c>
      <c r="N247" s="549"/>
      <c r="O247" s="549"/>
      <c r="P247" s="549"/>
      <c r="T247" s="532"/>
      <c r="U247" s="532"/>
      <c r="V247" s="532"/>
      <c r="W247" s="532"/>
      <c r="X247" s="532"/>
      <c r="Y247" s="532"/>
      <c r="Z247" s="532"/>
      <c r="AA247" s="532"/>
      <c r="AB247" s="532"/>
      <c r="AC247" s="532"/>
      <c r="AD247" s="532"/>
      <c r="AE247" s="532"/>
      <c r="AF247" s="532"/>
      <c r="AG247" s="532"/>
      <c r="AH247" s="532"/>
      <c r="AI247" s="532"/>
    </row>
    <row r="248" spans="1:35" ht="15" customHeight="1">
      <c r="A248" s="632"/>
      <c r="B248" s="559" t="s">
        <v>621</v>
      </c>
      <c r="C248" s="576">
        <v>50</v>
      </c>
      <c r="D248" s="697">
        <v>2</v>
      </c>
      <c r="E248" s="697">
        <v>0.7</v>
      </c>
      <c r="F248" s="697">
        <v>1.1</v>
      </c>
      <c r="G248" s="717">
        <v>58</v>
      </c>
      <c r="H248" s="718">
        <f>H247/30*50</f>
        <v>77.23333333333335</v>
      </c>
      <c r="I248" s="718">
        <f>I247/30*50</f>
        <v>7.833333333333334</v>
      </c>
      <c r="J248" s="718">
        <f>J247/30*50</f>
        <v>1.95</v>
      </c>
      <c r="K248" s="654">
        <v>5</v>
      </c>
      <c r="L248" s="604" t="s">
        <v>2169</v>
      </c>
      <c r="M248" s="549"/>
      <c r="N248" s="549"/>
      <c r="O248" s="549"/>
      <c r="P248" s="549"/>
      <c r="T248" s="532"/>
      <c r="U248" s="532"/>
      <c r="V248" s="532"/>
      <c r="W248" s="532"/>
      <c r="X248" s="532"/>
      <c r="Y248" s="532"/>
      <c r="Z248" s="532"/>
      <c r="AA248" s="532"/>
      <c r="AB248" s="532"/>
      <c r="AC248" s="532"/>
      <c r="AD248" s="532"/>
      <c r="AE248" s="532"/>
      <c r="AF248" s="532"/>
      <c r="AG248" s="532"/>
      <c r="AH248" s="532"/>
      <c r="AI248" s="532"/>
    </row>
    <row r="249" spans="1:35" ht="15" customHeight="1">
      <c r="A249" s="632"/>
      <c r="B249" s="559" t="s">
        <v>419</v>
      </c>
      <c r="C249" s="579">
        <v>200</v>
      </c>
      <c r="D249" s="577">
        <v>0.05</v>
      </c>
      <c r="E249" s="577">
        <v>0.016</v>
      </c>
      <c r="F249" s="577">
        <v>3</v>
      </c>
      <c r="G249" s="578">
        <v>12</v>
      </c>
      <c r="H249" s="577">
        <v>9.8</v>
      </c>
      <c r="I249" s="577">
        <v>1.3</v>
      </c>
      <c r="J249" s="577">
        <v>0.3</v>
      </c>
      <c r="K249" s="577">
        <v>0.03</v>
      </c>
      <c r="L249" s="637" t="s">
        <v>42</v>
      </c>
      <c r="M249" s="549" t="s">
        <v>2379</v>
      </c>
      <c r="N249" s="549"/>
      <c r="O249" s="549"/>
      <c r="P249" s="549"/>
      <c r="T249" s="532"/>
      <c r="U249" s="532"/>
      <c r="V249" s="532"/>
      <c r="W249" s="532"/>
      <c r="X249" s="532"/>
      <c r="Y249" s="532"/>
      <c r="Z249" s="532"/>
      <c r="AA249" s="532"/>
      <c r="AB249" s="532"/>
      <c r="AC249" s="532"/>
      <c r="AD249" s="532"/>
      <c r="AE249" s="532"/>
      <c r="AF249" s="532"/>
      <c r="AG249" s="532"/>
      <c r="AH249" s="532"/>
      <c r="AI249" s="532"/>
    </row>
    <row r="250" spans="1:35" ht="15" customHeight="1">
      <c r="A250" s="632"/>
      <c r="B250" s="639" t="s">
        <v>2385</v>
      </c>
      <c r="C250" s="602">
        <v>27</v>
      </c>
      <c r="D250" s="603">
        <f>D249*27/25</f>
        <v>0.054000000000000006</v>
      </c>
      <c r="E250" s="603">
        <f>E249*27/25</f>
        <v>0.01728</v>
      </c>
      <c r="F250" s="603">
        <f>F249*27/25</f>
        <v>3.24</v>
      </c>
      <c r="G250" s="690">
        <v>71.4</v>
      </c>
      <c r="H250" s="603">
        <f>H249*27/25</f>
        <v>10.584000000000001</v>
      </c>
      <c r="I250" s="603">
        <f>I249*27/25</f>
        <v>1.4040000000000001</v>
      </c>
      <c r="J250" s="603">
        <f>J249*27/25</f>
        <v>0.324</v>
      </c>
      <c r="K250" s="603">
        <f>K249*27/25</f>
        <v>0.0324</v>
      </c>
      <c r="L250" s="627" t="s">
        <v>22</v>
      </c>
      <c r="M250" s="549"/>
      <c r="N250" s="549"/>
      <c r="O250" s="549"/>
      <c r="P250" s="549"/>
      <c r="T250" s="532"/>
      <c r="U250" s="532"/>
      <c r="V250" s="532"/>
      <c r="W250" s="532"/>
      <c r="X250" s="532"/>
      <c r="Y250" s="532"/>
      <c r="Z250" s="532"/>
      <c r="AA250" s="532"/>
      <c r="AB250" s="532"/>
      <c r="AC250" s="532"/>
      <c r="AD250" s="532"/>
      <c r="AE250" s="532"/>
      <c r="AF250" s="532"/>
      <c r="AG250" s="532"/>
      <c r="AH250" s="532"/>
      <c r="AI250" s="532"/>
    </row>
    <row r="251" spans="1:35" ht="15" customHeight="1">
      <c r="A251" s="632" t="s">
        <v>2213</v>
      </c>
      <c r="B251" s="606"/>
      <c r="C251" s="642">
        <f aca="true" t="shared" si="38" ref="C251:K251">SUM(C246:C250)</f>
        <v>401</v>
      </c>
      <c r="D251" s="643">
        <f t="shared" si="38"/>
        <v>8.064</v>
      </c>
      <c r="E251" s="643">
        <f t="shared" si="38"/>
        <v>16.99328</v>
      </c>
      <c r="F251" s="643">
        <f t="shared" si="38"/>
        <v>26.79</v>
      </c>
      <c r="G251" s="644">
        <f t="shared" si="38"/>
        <v>349.4</v>
      </c>
      <c r="H251" s="643">
        <f t="shared" si="38"/>
        <v>147.35733333333337</v>
      </c>
      <c r="I251" s="643">
        <f t="shared" si="38"/>
        <v>16.937333333333335</v>
      </c>
      <c r="J251" s="643">
        <f t="shared" si="38"/>
        <v>4.044</v>
      </c>
      <c r="K251" s="643">
        <f t="shared" si="38"/>
        <v>5.2624</v>
      </c>
      <c r="L251" s="604"/>
      <c r="M251" s="549"/>
      <c r="N251" s="549"/>
      <c r="O251" s="549"/>
      <c r="P251" s="549"/>
      <c r="T251" s="532"/>
      <c r="U251" s="532"/>
      <c r="V251" s="532"/>
      <c r="W251" s="532"/>
      <c r="X251" s="532"/>
      <c r="Y251" s="532"/>
      <c r="Z251" s="532"/>
      <c r="AA251" s="532"/>
      <c r="AB251" s="532"/>
      <c r="AC251" s="532"/>
      <c r="AD251" s="532"/>
      <c r="AE251" s="532"/>
      <c r="AF251" s="532"/>
      <c r="AG251" s="532"/>
      <c r="AH251" s="532"/>
      <c r="AI251" s="532"/>
    </row>
    <row r="252" spans="1:35" ht="15" customHeight="1">
      <c r="A252" s="632" t="s">
        <v>50</v>
      </c>
      <c r="B252" s="702" t="s">
        <v>2246</v>
      </c>
      <c r="C252" s="580">
        <v>110</v>
      </c>
      <c r="D252" s="676">
        <v>3</v>
      </c>
      <c r="E252" s="676">
        <v>0</v>
      </c>
      <c r="F252" s="676">
        <v>13</v>
      </c>
      <c r="G252" s="677">
        <v>90</v>
      </c>
      <c r="H252" s="581">
        <v>130</v>
      </c>
      <c r="I252" s="581">
        <v>14.3</v>
      </c>
      <c r="J252" s="581">
        <v>0.11</v>
      </c>
      <c r="K252" s="581">
        <v>0.7</v>
      </c>
      <c r="L252" s="628" t="s">
        <v>17</v>
      </c>
      <c r="M252" s="549"/>
      <c r="N252" s="549"/>
      <c r="O252" s="549"/>
      <c r="P252" s="549"/>
      <c r="AB252" s="532"/>
      <c r="AC252" s="532"/>
      <c r="AD252" s="532"/>
      <c r="AE252" s="532"/>
      <c r="AF252" s="532"/>
      <c r="AG252" s="532"/>
      <c r="AH252" s="532"/>
      <c r="AI252" s="532"/>
    </row>
    <row r="253" spans="1:35" ht="15" customHeight="1">
      <c r="A253" s="632"/>
      <c r="B253" s="606"/>
      <c r="C253" s="680">
        <f aca="true" t="shared" si="39" ref="C253:K253">C252</f>
        <v>110</v>
      </c>
      <c r="D253" s="733">
        <f t="shared" si="39"/>
        <v>3</v>
      </c>
      <c r="E253" s="733">
        <f t="shared" si="39"/>
        <v>0</v>
      </c>
      <c r="F253" s="733">
        <f t="shared" si="39"/>
        <v>13</v>
      </c>
      <c r="G253" s="750">
        <f t="shared" si="39"/>
        <v>90</v>
      </c>
      <c r="H253" s="733">
        <f t="shared" si="39"/>
        <v>130</v>
      </c>
      <c r="I253" s="733">
        <f t="shared" si="39"/>
        <v>14.3</v>
      </c>
      <c r="J253" s="733">
        <f t="shared" si="39"/>
        <v>0.11</v>
      </c>
      <c r="K253" s="733">
        <f t="shared" si="39"/>
        <v>0.7</v>
      </c>
      <c r="L253" s="679"/>
      <c r="M253" s="549"/>
      <c r="N253" s="549"/>
      <c r="O253" s="549"/>
      <c r="P253" s="549"/>
      <c r="AB253" s="532"/>
      <c r="AC253" s="532"/>
      <c r="AD253" s="532"/>
      <c r="AE253" s="532"/>
      <c r="AF253" s="532"/>
      <c r="AG253" s="532"/>
      <c r="AH253" s="532"/>
      <c r="AI253" s="532"/>
    </row>
    <row r="254" spans="1:35" ht="15" customHeight="1">
      <c r="A254" s="632" t="s">
        <v>25</v>
      </c>
      <c r="B254" s="606"/>
      <c r="C254" s="734"/>
      <c r="D254" s="735"/>
      <c r="E254" s="735"/>
      <c r="F254" s="735"/>
      <c r="G254" s="734"/>
      <c r="H254" s="735"/>
      <c r="I254" s="735"/>
      <c r="J254" s="735"/>
      <c r="K254" s="735"/>
      <c r="L254" s="679"/>
      <c r="M254" s="549"/>
      <c r="N254" s="549"/>
      <c r="O254" s="549"/>
      <c r="P254" s="549"/>
      <c r="AB254" s="532"/>
      <c r="AC254" s="532"/>
      <c r="AD254" s="532"/>
      <c r="AE254" s="532"/>
      <c r="AF254" s="532"/>
      <c r="AG254" s="532"/>
      <c r="AH254" s="532"/>
      <c r="AI254" s="532"/>
    </row>
    <row r="255" spans="1:35" ht="15" customHeight="1">
      <c r="A255" s="732"/>
      <c r="B255" s="559" t="s">
        <v>2258</v>
      </c>
      <c r="C255" s="576" t="s">
        <v>2333</v>
      </c>
      <c r="D255" s="573">
        <v>1.05</v>
      </c>
      <c r="E255" s="573">
        <v>3.4</v>
      </c>
      <c r="F255" s="652">
        <v>6.1</v>
      </c>
      <c r="G255" s="653">
        <v>60.4</v>
      </c>
      <c r="H255" s="652">
        <v>12.2</v>
      </c>
      <c r="I255" s="652">
        <v>14.3</v>
      </c>
      <c r="J255" s="573">
        <v>0.4</v>
      </c>
      <c r="K255" s="573">
        <v>9.5</v>
      </c>
      <c r="L255" s="604" t="s">
        <v>2161</v>
      </c>
      <c r="M255" s="551"/>
      <c r="N255" s="549"/>
      <c r="O255" s="549"/>
      <c r="P255" s="549"/>
      <c r="AB255" s="532"/>
      <c r="AC255" s="532"/>
      <c r="AD255" s="532"/>
      <c r="AE255" s="532"/>
      <c r="AF255" s="532"/>
      <c r="AG255" s="532"/>
      <c r="AH255" s="532"/>
      <c r="AI255" s="532"/>
    </row>
    <row r="256" spans="1:35" ht="15" customHeight="1">
      <c r="A256" s="657"/>
      <c r="B256" s="606" t="s">
        <v>361</v>
      </c>
      <c r="C256" s="576">
        <v>200</v>
      </c>
      <c r="D256" s="581">
        <v>11.3</v>
      </c>
      <c r="E256" s="581">
        <v>4.8</v>
      </c>
      <c r="F256" s="581">
        <v>23.6</v>
      </c>
      <c r="G256" s="636">
        <v>125</v>
      </c>
      <c r="H256" s="581">
        <v>28.7</v>
      </c>
      <c r="I256" s="581">
        <v>32.3</v>
      </c>
      <c r="J256" s="581">
        <v>2</v>
      </c>
      <c r="K256" s="581">
        <v>10.1</v>
      </c>
      <c r="L256" s="604" t="s">
        <v>2208</v>
      </c>
      <c r="M256" s="549"/>
      <c r="N256" s="549"/>
      <c r="O256" s="549"/>
      <c r="P256" s="549"/>
      <c r="AB256" s="532"/>
      <c r="AC256" s="532"/>
      <c r="AD256" s="532"/>
      <c r="AE256" s="532"/>
      <c r="AF256" s="532"/>
      <c r="AG256" s="532"/>
      <c r="AH256" s="532"/>
      <c r="AI256" s="532"/>
    </row>
    <row r="257" spans="1:35" ht="15" customHeight="1">
      <c r="A257" s="657"/>
      <c r="B257" s="606" t="s">
        <v>2112</v>
      </c>
      <c r="C257" s="576">
        <v>15</v>
      </c>
      <c r="D257" s="577">
        <f>D255/12*15</f>
        <v>1.3125000000000002</v>
      </c>
      <c r="E257" s="577">
        <f>E255/12*15</f>
        <v>4.25</v>
      </c>
      <c r="F257" s="577">
        <f>F255/12*15</f>
        <v>7.625</v>
      </c>
      <c r="G257" s="576">
        <v>29</v>
      </c>
      <c r="H257" s="581">
        <v>2.8</v>
      </c>
      <c r="I257" s="581">
        <v>2.9</v>
      </c>
      <c r="J257" s="581">
        <v>0.3</v>
      </c>
      <c r="K257" s="577">
        <v>0.1</v>
      </c>
      <c r="L257" s="661" t="s">
        <v>2306</v>
      </c>
      <c r="M257" s="549"/>
      <c r="N257" s="549"/>
      <c r="O257" s="549"/>
      <c r="P257" s="549"/>
      <c r="AB257" s="532"/>
      <c r="AC257" s="532"/>
      <c r="AD257" s="532"/>
      <c r="AE257" s="532"/>
      <c r="AF257" s="532"/>
      <c r="AG257" s="532"/>
      <c r="AH257" s="532"/>
      <c r="AI257" s="532"/>
    </row>
    <row r="258" spans="1:35" ht="15" customHeight="1">
      <c r="A258" s="657"/>
      <c r="B258" s="606" t="s">
        <v>2111</v>
      </c>
      <c r="C258" s="635">
        <v>80</v>
      </c>
      <c r="D258" s="655">
        <v>12.44</v>
      </c>
      <c r="E258" s="655">
        <v>9.24</v>
      </c>
      <c r="F258" s="655">
        <v>12.56</v>
      </c>
      <c r="G258" s="656">
        <v>183</v>
      </c>
      <c r="H258" s="655">
        <v>35</v>
      </c>
      <c r="I258" s="655">
        <v>25.7</v>
      </c>
      <c r="J258" s="655">
        <v>1.2</v>
      </c>
      <c r="K258" s="655">
        <v>0.1</v>
      </c>
      <c r="L258" s="604" t="s">
        <v>2176</v>
      </c>
      <c r="M258" s="549"/>
      <c r="N258" s="549"/>
      <c r="O258" s="549"/>
      <c r="P258" s="549"/>
      <c r="AB258" s="532"/>
      <c r="AC258" s="532"/>
      <c r="AD258" s="532"/>
      <c r="AE258" s="532"/>
      <c r="AF258" s="532"/>
      <c r="AG258" s="532"/>
      <c r="AH258" s="532"/>
      <c r="AI258" s="532"/>
    </row>
    <row r="259" spans="1:35" ht="15" customHeight="1">
      <c r="A259" s="657"/>
      <c r="B259" s="625" t="s">
        <v>2284</v>
      </c>
      <c r="C259" s="713" t="s">
        <v>2343</v>
      </c>
      <c r="D259" s="654">
        <v>2.7</v>
      </c>
      <c r="E259" s="654">
        <v>4.2</v>
      </c>
      <c r="F259" s="654">
        <v>8.4</v>
      </c>
      <c r="G259" s="712">
        <v>81</v>
      </c>
      <c r="H259" s="654">
        <v>69.9</v>
      </c>
      <c r="I259" s="654">
        <v>26.5</v>
      </c>
      <c r="J259" s="654">
        <v>1.1</v>
      </c>
      <c r="K259" s="654">
        <v>23.1</v>
      </c>
      <c r="L259" s="604" t="s">
        <v>2209</v>
      </c>
      <c r="M259" s="549"/>
      <c r="N259" s="549"/>
      <c r="O259" s="549"/>
      <c r="P259" s="549"/>
      <c r="AB259" s="532"/>
      <c r="AC259" s="532"/>
      <c r="AD259" s="532"/>
      <c r="AE259" s="532"/>
      <c r="AF259" s="532"/>
      <c r="AG259" s="532"/>
      <c r="AH259" s="532"/>
      <c r="AI259" s="532"/>
    </row>
    <row r="260" spans="1:35" ht="15" customHeight="1">
      <c r="A260" s="657"/>
      <c r="B260" s="601" t="s">
        <v>2372</v>
      </c>
      <c r="C260" s="558">
        <v>180</v>
      </c>
      <c r="D260" s="556">
        <v>0.1</v>
      </c>
      <c r="E260" s="556">
        <v>0.1</v>
      </c>
      <c r="F260" s="556">
        <v>14.3</v>
      </c>
      <c r="G260" s="557">
        <v>59</v>
      </c>
      <c r="H260" s="556">
        <v>1.5</v>
      </c>
      <c r="I260" s="556">
        <v>13</v>
      </c>
      <c r="J260" s="556">
        <v>3.2</v>
      </c>
      <c r="K260" s="556">
        <v>0.8</v>
      </c>
      <c r="L260" s="637" t="s">
        <v>82</v>
      </c>
      <c r="M260" s="549" t="s">
        <v>2373</v>
      </c>
      <c r="N260" s="549"/>
      <c r="O260" s="549"/>
      <c r="P260" s="549"/>
      <c r="AB260" s="532"/>
      <c r="AC260" s="532"/>
      <c r="AD260" s="532"/>
      <c r="AE260" s="532"/>
      <c r="AF260" s="532"/>
      <c r="AG260" s="532"/>
      <c r="AH260" s="532"/>
      <c r="AI260" s="532"/>
    </row>
    <row r="261" spans="1:35" ht="15" customHeight="1">
      <c r="A261" s="657"/>
      <c r="B261" s="519" t="s">
        <v>2386</v>
      </c>
      <c r="C261" s="602">
        <v>20</v>
      </c>
      <c r="D261" s="603">
        <v>1.62</v>
      </c>
      <c r="E261" s="603">
        <v>0.2</v>
      </c>
      <c r="F261" s="603">
        <v>9.76</v>
      </c>
      <c r="G261" s="690">
        <v>48.4</v>
      </c>
      <c r="H261" s="603">
        <v>4.6</v>
      </c>
      <c r="I261" s="603">
        <v>6.6</v>
      </c>
      <c r="J261" s="603">
        <v>0.4</v>
      </c>
      <c r="K261" s="603">
        <v>0</v>
      </c>
      <c r="L261" s="627" t="s">
        <v>34</v>
      </c>
      <c r="M261" s="588"/>
      <c r="N261" s="549"/>
      <c r="O261" s="549"/>
      <c r="P261" s="549"/>
      <c r="AB261" s="532"/>
      <c r="AC261" s="532"/>
      <c r="AD261" s="532"/>
      <c r="AE261" s="532"/>
      <c r="AF261" s="532"/>
      <c r="AG261" s="532"/>
      <c r="AH261" s="532"/>
      <c r="AI261" s="532"/>
    </row>
    <row r="262" spans="1:35" ht="15" customHeight="1">
      <c r="A262" s="657"/>
      <c r="B262" s="519" t="s">
        <v>2388</v>
      </c>
      <c r="C262" s="580">
        <v>26</v>
      </c>
      <c r="D262" s="676">
        <v>1.6</v>
      </c>
      <c r="E262" s="676">
        <v>0.3</v>
      </c>
      <c r="F262" s="676">
        <v>10.2</v>
      </c>
      <c r="G262" s="677">
        <v>53</v>
      </c>
      <c r="H262" s="676">
        <v>8.8</v>
      </c>
      <c r="I262" s="676">
        <v>11.7</v>
      </c>
      <c r="J262" s="676">
        <v>1</v>
      </c>
      <c r="K262" s="676">
        <v>0</v>
      </c>
      <c r="L262" s="645" t="s">
        <v>36</v>
      </c>
      <c r="M262" s="549"/>
      <c r="N262" s="549"/>
      <c r="O262" s="549"/>
      <c r="P262" s="549"/>
      <c r="AB262" s="532"/>
      <c r="AC262" s="532"/>
      <c r="AD262" s="532"/>
      <c r="AE262" s="532"/>
      <c r="AF262" s="532"/>
      <c r="AG262" s="532"/>
      <c r="AH262" s="532"/>
      <c r="AI262" s="532"/>
    </row>
    <row r="263" spans="1:35" ht="15" customHeight="1">
      <c r="A263" s="632" t="s">
        <v>2214</v>
      </c>
      <c r="B263" s="737"/>
      <c r="C263" s="668">
        <v>703</v>
      </c>
      <c r="D263" s="669">
        <f aca="true" t="shared" si="40" ref="D263:K263">SUM(D255:D262)</f>
        <v>32.1225</v>
      </c>
      <c r="E263" s="669">
        <f t="shared" si="40"/>
        <v>26.49</v>
      </c>
      <c r="F263" s="669">
        <f t="shared" si="40"/>
        <v>92.54500000000002</v>
      </c>
      <c r="G263" s="668">
        <f t="shared" si="40"/>
        <v>638.8</v>
      </c>
      <c r="H263" s="669">
        <f t="shared" si="40"/>
        <v>163.5</v>
      </c>
      <c r="I263" s="669">
        <f t="shared" si="40"/>
        <v>132.99999999999997</v>
      </c>
      <c r="J263" s="669">
        <f t="shared" si="40"/>
        <v>9.6</v>
      </c>
      <c r="K263" s="669">
        <f t="shared" si="40"/>
        <v>43.7</v>
      </c>
      <c r="L263" s="684"/>
      <c r="M263" s="549"/>
      <c r="N263" s="549"/>
      <c r="O263" s="549"/>
      <c r="P263" s="549"/>
      <c r="AB263" s="532"/>
      <c r="AC263" s="532"/>
      <c r="AD263" s="532"/>
      <c r="AE263" s="532"/>
      <c r="AF263" s="532"/>
      <c r="AG263" s="532"/>
      <c r="AH263" s="532"/>
      <c r="AI263" s="532"/>
    </row>
    <row r="264" spans="1:35" ht="15" customHeight="1">
      <c r="A264" s="632" t="s">
        <v>2215</v>
      </c>
      <c r="B264" s="737"/>
      <c r="C264" s="677"/>
      <c r="D264" s="707"/>
      <c r="E264" s="707"/>
      <c r="F264" s="707"/>
      <c r="G264" s="677"/>
      <c r="H264" s="707"/>
      <c r="I264" s="707"/>
      <c r="J264" s="707"/>
      <c r="K264" s="707"/>
      <c r="L264" s="684"/>
      <c r="M264" s="549"/>
      <c r="N264" s="549"/>
      <c r="O264" s="549"/>
      <c r="P264" s="549"/>
      <c r="AB264" s="532"/>
      <c r="AC264" s="532"/>
      <c r="AD264" s="532"/>
      <c r="AE264" s="532"/>
      <c r="AF264" s="532"/>
      <c r="AG264" s="532"/>
      <c r="AH264" s="532"/>
      <c r="AI264" s="532"/>
    </row>
    <row r="265" spans="1:35" ht="16.5" customHeight="1">
      <c r="A265" s="732"/>
      <c r="B265" s="519" t="s">
        <v>2285</v>
      </c>
      <c r="C265" s="576" t="s">
        <v>2333</v>
      </c>
      <c r="D265" s="573">
        <v>0.7</v>
      </c>
      <c r="E265" s="573">
        <v>0.1</v>
      </c>
      <c r="F265" s="573">
        <v>3.7</v>
      </c>
      <c r="G265" s="585">
        <v>18.5</v>
      </c>
      <c r="H265" s="654">
        <v>18.6</v>
      </c>
      <c r="I265" s="654">
        <v>9.4</v>
      </c>
      <c r="J265" s="654">
        <v>0.7</v>
      </c>
      <c r="K265" s="573">
        <v>12.7</v>
      </c>
      <c r="L265" s="501" t="s">
        <v>2178</v>
      </c>
      <c r="M265" s="549"/>
      <c r="N265" s="549"/>
      <c r="O265" s="549"/>
      <c r="P265" s="549"/>
      <c r="T265" s="610"/>
      <c r="U265" s="610"/>
      <c r="V265" s="610"/>
      <c r="W265" s="610"/>
      <c r="X265" s="610"/>
      <c r="Y265" s="610"/>
      <c r="Z265" s="610"/>
      <c r="AA265" s="610"/>
      <c r="AB265" s="532"/>
      <c r="AC265" s="532"/>
      <c r="AD265" s="532"/>
      <c r="AE265" s="532"/>
      <c r="AF265" s="532"/>
      <c r="AG265" s="532"/>
      <c r="AH265" s="532"/>
      <c r="AI265" s="532"/>
    </row>
    <row r="266" spans="1:19" s="596" customFormat="1" ht="15" customHeight="1">
      <c r="A266" s="663"/>
      <c r="B266" s="519" t="s">
        <v>1569</v>
      </c>
      <c r="C266" s="576">
        <v>80</v>
      </c>
      <c r="D266" s="655">
        <v>10.355999999999998</v>
      </c>
      <c r="E266" s="655">
        <v>1.0253333333333334</v>
      </c>
      <c r="F266" s="655">
        <v>8.421333333333333</v>
      </c>
      <c r="G266" s="656">
        <v>84.80000000000001</v>
      </c>
      <c r="H266" s="655">
        <v>27.9</v>
      </c>
      <c r="I266" s="655">
        <v>33.5</v>
      </c>
      <c r="J266" s="655">
        <v>0.7</v>
      </c>
      <c r="K266" s="655">
        <v>1.7026666666666666</v>
      </c>
      <c r="L266" s="693" t="s">
        <v>2325</v>
      </c>
      <c r="M266" s="561"/>
      <c r="N266" s="544"/>
      <c r="O266" s="541"/>
      <c r="P266" s="541"/>
      <c r="Q266" s="541"/>
      <c r="R266" s="541"/>
      <c r="S266" s="541"/>
    </row>
    <row r="267" spans="1:19" s="596" customFormat="1" ht="15" customHeight="1">
      <c r="A267" s="663"/>
      <c r="B267" s="528" t="s">
        <v>2286</v>
      </c>
      <c r="C267" s="576">
        <v>130</v>
      </c>
      <c r="D267" s="581">
        <v>3.4</v>
      </c>
      <c r="E267" s="581">
        <v>3.7</v>
      </c>
      <c r="F267" s="581">
        <v>21.3</v>
      </c>
      <c r="G267" s="636">
        <v>132</v>
      </c>
      <c r="H267" s="581">
        <v>13.6</v>
      </c>
      <c r="I267" s="581">
        <v>18.7</v>
      </c>
      <c r="J267" s="581">
        <v>1.5</v>
      </c>
      <c r="K267" s="581">
        <v>0</v>
      </c>
      <c r="L267" s="693" t="s">
        <v>2326</v>
      </c>
      <c r="M267" s="561"/>
      <c r="N267" s="541"/>
      <c r="O267" s="541"/>
      <c r="P267" s="541"/>
      <c r="Q267" s="541"/>
      <c r="R267" s="541"/>
      <c r="S267" s="541"/>
    </row>
    <row r="268" spans="1:19" s="596" customFormat="1" ht="15" customHeight="1">
      <c r="A268" s="663"/>
      <c r="B268" s="634" t="s">
        <v>436</v>
      </c>
      <c r="C268" s="635">
        <v>200</v>
      </c>
      <c r="D268" s="581">
        <v>4.1</v>
      </c>
      <c r="E268" s="581">
        <v>3.5</v>
      </c>
      <c r="F268" s="581">
        <v>14.7</v>
      </c>
      <c r="G268" s="636">
        <v>107</v>
      </c>
      <c r="H268" s="581">
        <v>152.2</v>
      </c>
      <c r="I268" s="581">
        <v>21.3</v>
      </c>
      <c r="J268" s="581">
        <v>0.5</v>
      </c>
      <c r="K268" s="581">
        <v>1.6</v>
      </c>
      <c r="L268" s="647" t="s">
        <v>91</v>
      </c>
      <c r="M268" s="561"/>
      <c r="N268" s="541"/>
      <c r="O268" s="541"/>
      <c r="P268" s="541"/>
      <c r="Q268" s="541"/>
      <c r="R268" s="541"/>
      <c r="S268" s="541"/>
    </row>
    <row r="269" spans="1:19" s="596" customFormat="1" ht="15" customHeight="1">
      <c r="A269" s="663"/>
      <c r="B269" s="664" t="s">
        <v>1681</v>
      </c>
      <c r="C269" s="582">
        <v>50</v>
      </c>
      <c r="D269" s="665">
        <v>3.95</v>
      </c>
      <c r="E269" s="665">
        <v>4.06</v>
      </c>
      <c r="F269" s="665">
        <v>27.24</v>
      </c>
      <c r="G269" s="666">
        <v>157.8</v>
      </c>
      <c r="H269" s="665">
        <v>11.2</v>
      </c>
      <c r="I269" s="665">
        <v>14.2</v>
      </c>
      <c r="J269" s="665">
        <v>0.7</v>
      </c>
      <c r="K269" s="583">
        <v>0</v>
      </c>
      <c r="L269" s="667" t="s">
        <v>2327</v>
      </c>
      <c r="M269" s="561"/>
      <c r="N269" s="541"/>
      <c r="O269" s="541"/>
      <c r="P269" s="541"/>
      <c r="Q269" s="541"/>
      <c r="R269" s="541"/>
      <c r="S269" s="541"/>
    </row>
    <row r="270" spans="1:19" s="596" customFormat="1" ht="15" customHeight="1">
      <c r="A270" s="663"/>
      <c r="B270" s="519" t="s">
        <v>2388</v>
      </c>
      <c r="C270" s="576">
        <v>20</v>
      </c>
      <c r="D270" s="581">
        <v>1.32</v>
      </c>
      <c r="E270" s="581">
        <v>0.22</v>
      </c>
      <c r="F270" s="581">
        <v>8.2</v>
      </c>
      <c r="G270" s="636">
        <v>41.2</v>
      </c>
      <c r="H270" s="581">
        <v>7</v>
      </c>
      <c r="I270" s="581">
        <v>9.4</v>
      </c>
      <c r="J270" s="581">
        <v>0.8</v>
      </c>
      <c r="K270" s="581">
        <v>0</v>
      </c>
      <c r="L270" s="640" t="s">
        <v>36</v>
      </c>
      <c r="M270" s="561"/>
      <c r="N270" s="541"/>
      <c r="O270" s="541"/>
      <c r="P270" s="541"/>
      <c r="Q270" s="541"/>
      <c r="R270" s="541"/>
      <c r="S270" s="541"/>
    </row>
    <row r="271" spans="1:35" ht="15" customHeight="1">
      <c r="A271" s="632" t="s">
        <v>2216</v>
      </c>
      <c r="B271" s="747"/>
      <c r="C271" s="668">
        <v>531</v>
      </c>
      <c r="D271" s="669">
        <f aca="true" t="shared" si="41" ref="D271:K271">SUM(D265:D270)</f>
        <v>23.825999999999997</v>
      </c>
      <c r="E271" s="669">
        <f t="shared" si="41"/>
        <v>12.605333333333332</v>
      </c>
      <c r="F271" s="669">
        <f t="shared" si="41"/>
        <v>83.56133333333334</v>
      </c>
      <c r="G271" s="668">
        <f t="shared" si="41"/>
        <v>541.3000000000001</v>
      </c>
      <c r="H271" s="669">
        <f t="shared" si="41"/>
        <v>230.49999999999997</v>
      </c>
      <c r="I271" s="669">
        <f t="shared" si="41"/>
        <v>106.5</v>
      </c>
      <c r="J271" s="669">
        <f t="shared" si="41"/>
        <v>4.8999999999999995</v>
      </c>
      <c r="K271" s="669">
        <f t="shared" si="41"/>
        <v>16.002666666666666</v>
      </c>
      <c r="L271" s="748"/>
      <c r="M271" s="549"/>
      <c r="N271" s="549"/>
      <c r="O271" s="549"/>
      <c r="P271" s="549"/>
      <c r="T271" s="610"/>
      <c r="U271" s="611"/>
      <c r="V271" s="612"/>
      <c r="W271" s="612"/>
      <c r="X271" s="612"/>
      <c r="Y271" s="612"/>
      <c r="Z271" s="612"/>
      <c r="AA271" s="613"/>
      <c r="AB271" s="532"/>
      <c r="AC271" s="532"/>
      <c r="AD271" s="532"/>
      <c r="AE271" s="532"/>
      <c r="AF271" s="532"/>
      <c r="AG271" s="532"/>
      <c r="AH271" s="532"/>
      <c r="AI271" s="532"/>
    </row>
    <row r="272" spans="1:35" ht="19.5" customHeight="1">
      <c r="A272" s="670" t="s">
        <v>2230</v>
      </c>
      <c r="B272" s="740"/>
      <c r="C272" s="751"/>
      <c r="D272" s="672">
        <f aca="true" t="shared" si="42" ref="D272:K272">D251+D253+D263+D271</f>
        <v>67.0125</v>
      </c>
      <c r="E272" s="672">
        <f t="shared" si="42"/>
        <v>56.08861333333333</v>
      </c>
      <c r="F272" s="672">
        <f t="shared" si="42"/>
        <v>215.89633333333336</v>
      </c>
      <c r="G272" s="673">
        <f t="shared" si="42"/>
        <v>1619.5</v>
      </c>
      <c r="H272" s="672">
        <f t="shared" si="42"/>
        <v>671.3573333333334</v>
      </c>
      <c r="I272" s="672">
        <f t="shared" si="42"/>
        <v>270.7373333333333</v>
      </c>
      <c r="J272" s="672">
        <f t="shared" si="42"/>
        <v>18.654</v>
      </c>
      <c r="K272" s="672">
        <f t="shared" si="42"/>
        <v>65.66506666666668</v>
      </c>
      <c r="L272" s="752"/>
      <c r="M272" s="549"/>
      <c r="N272" s="549"/>
      <c r="O272" s="549"/>
      <c r="P272" s="549"/>
      <c r="T272" s="610"/>
      <c r="U272" s="610"/>
      <c r="V272" s="610"/>
      <c r="W272" s="610"/>
      <c r="X272" s="610"/>
      <c r="Y272" s="610"/>
      <c r="Z272" s="610"/>
      <c r="AA272" s="610"/>
      <c r="AB272" s="532"/>
      <c r="AC272" s="532"/>
      <c r="AD272" s="532"/>
      <c r="AE272" s="532"/>
      <c r="AF272" s="532"/>
      <c r="AG272" s="532"/>
      <c r="AH272" s="532"/>
      <c r="AI272" s="532"/>
    </row>
    <row r="273" spans="1:35" ht="17.25" customHeight="1">
      <c r="A273" s="844" t="s">
        <v>176</v>
      </c>
      <c r="B273" s="844"/>
      <c r="C273" s="844"/>
      <c r="D273" s="844"/>
      <c r="E273" s="844"/>
      <c r="F273" s="844"/>
      <c r="G273" s="844"/>
      <c r="H273" s="844"/>
      <c r="I273" s="844"/>
      <c r="J273" s="844"/>
      <c r="K273" s="844"/>
      <c r="L273" s="844"/>
      <c r="M273" s="549"/>
      <c r="N273" s="549"/>
      <c r="O273" s="549"/>
      <c r="P273" s="549"/>
      <c r="T273" s="610"/>
      <c r="U273" s="610"/>
      <c r="V273" s="610"/>
      <c r="W273" s="610"/>
      <c r="X273" s="610"/>
      <c r="Y273" s="610"/>
      <c r="Z273" s="610"/>
      <c r="AA273" s="610"/>
      <c r="AB273" s="532"/>
      <c r="AC273" s="532"/>
      <c r="AD273" s="532"/>
      <c r="AE273" s="532"/>
      <c r="AF273" s="532"/>
      <c r="AG273" s="532"/>
      <c r="AH273" s="532"/>
      <c r="AI273" s="532"/>
    </row>
    <row r="274" spans="1:35" ht="17.25" customHeight="1">
      <c r="A274" s="663" t="s">
        <v>15</v>
      </c>
      <c r="B274" s="633"/>
      <c r="C274" s="633"/>
      <c r="D274" s="633"/>
      <c r="E274" s="633"/>
      <c r="F274" s="633"/>
      <c r="G274" s="633"/>
      <c r="H274" s="633"/>
      <c r="I274" s="633"/>
      <c r="J274" s="633"/>
      <c r="K274" s="633"/>
      <c r="L274" s="633"/>
      <c r="M274" s="549"/>
      <c r="N274" s="549"/>
      <c r="O274" s="549"/>
      <c r="P274" s="549"/>
      <c r="T274" s="610"/>
      <c r="U274" s="610"/>
      <c r="V274" s="610"/>
      <c r="W274" s="610"/>
      <c r="X274" s="610"/>
      <c r="Y274" s="610"/>
      <c r="Z274" s="610"/>
      <c r="AA274" s="610"/>
      <c r="AB274" s="532"/>
      <c r="AC274" s="532"/>
      <c r="AD274" s="532"/>
      <c r="AE274" s="532"/>
      <c r="AF274" s="532"/>
      <c r="AG274" s="532"/>
      <c r="AH274" s="532"/>
      <c r="AI274" s="532"/>
    </row>
    <row r="275" spans="1:35" ht="15.75" customHeight="1">
      <c r="A275" s="663"/>
      <c r="B275" s="504" t="s">
        <v>2342</v>
      </c>
      <c r="C275" s="580">
        <v>20</v>
      </c>
      <c r="D275" s="697">
        <v>0.6</v>
      </c>
      <c r="E275" s="697">
        <v>0.6</v>
      </c>
      <c r="F275" s="697">
        <v>15.4</v>
      </c>
      <c r="G275" s="712">
        <v>70</v>
      </c>
      <c r="H275" s="697">
        <v>1.6</v>
      </c>
      <c r="I275" s="697">
        <v>0.4</v>
      </c>
      <c r="J275" s="697">
        <v>0.2</v>
      </c>
      <c r="K275" s="676">
        <v>0</v>
      </c>
      <c r="L275" s="572" t="s">
        <v>17</v>
      </c>
      <c r="M275" s="549"/>
      <c r="N275" s="549"/>
      <c r="O275" s="549"/>
      <c r="P275" s="549"/>
      <c r="T275" s="610"/>
      <c r="U275" s="610"/>
      <c r="V275" s="610"/>
      <c r="W275" s="610"/>
      <c r="X275" s="610"/>
      <c r="Y275" s="610"/>
      <c r="Z275" s="610"/>
      <c r="AA275" s="610"/>
      <c r="AB275" s="532"/>
      <c r="AC275" s="532"/>
      <c r="AD275" s="532"/>
      <c r="AE275" s="532"/>
      <c r="AF275" s="532"/>
      <c r="AG275" s="532"/>
      <c r="AH275" s="532"/>
      <c r="AI275" s="532"/>
    </row>
    <row r="276" spans="1:35" ht="15.75" customHeight="1">
      <c r="A276" s="663"/>
      <c r="B276" s="753" t="s">
        <v>2355</v>
      </c>
      <c r="C276" s="635" t="s">
        <v>2348</v>
      </c>
      <c r="D276" s="655">
        <v>3.4</v>
      </c>
      <c r="E276" s="655">
        <v>5</v>
      </c>
      <c r="F276" s="655">
        <v>21.7</v>
      </c>
      <c r="G276" s="656">
        <v>145</v>
      </c>
      <c r="H276" s="655">
        <v>16.5</v>
      </c>
      <c r="I276" s="655">
        <v>35.6</v>
      </c>
      <c r="J276" s="655">
        <v>1</v>
      </c>
      <c r="K276" s="655">
        <v>0</v>
      </c>
      <c r="L276" s="501" t="s">
        <v>2312</v>
      </c>
      <c r="M276" s="549"/>
      <c r="N276" s="549"/>
      <c r="O276" s="549"/>
      <c r="P276" s="549"/>
      <c r="T276" s="610"/>
      <c r="U276" s="610"/>
      <c r="V276" s="610"/>
      <c r="W276" s="610"/>
      <c r="X276" s="610"/>
      <c r="Y276" s="610"/>
      <c r="Z276" s="610"/>
      <c r="AA276" s="610"/>
      <c r="AB276" s="532"/>
      <c r="AC276" s="532"/>
      <c r="AD276" s="532"/>
      <c r="AE276" s="532"/>
      <c r="AF276" s="532"/>
      <c r="AG276" s="532"/>
      <c r="AH276" s="532"/>
      <c r="AI276" s="532"/>
    </row>
    <row r="277" spans="1:35" ht="15.75" customHeight="1">
      <c r="A277" s="663"/>
      <c r="B277" s="519" t="s">
        <v>19</v>
      </c>
      <c r="C277" s="635">
        <v>180</v>
      </c>
      <c r="D277" s="581">
        <v>2.8529999999999998</v>
      </c>
      <c r="E277" s="581">
        <v>2.412</v>
      </c>
      <c r="F277" s="581">
        <v>9.4</v>
      </c>
      <c r="G277" s="636">
        <v>71</v>
      </c>
      <c r="H277" s="581">
        <v>113.2</v>
      </c>
      <c r="I277" s="581">
        <v>12.6</v>
      </c>
      <c r="J277" s="581">
        <v>0.1</v>
      </c>
      <c r="K277" s="581">
        <v>1.17</v>
      </c>
      <c r="L277" s="638" t="s">
        <v>20</v>
      </c>
      <c r="M277" s="549"/>
      <c r="N277" s="549"/>
      <c r="O277" s="549"/>
      <c r="P277" s="549"/>
      <c r="T277" s="610"/>
      <c r="U277" s="610"/>
      <c r="V277" s="610"/>
      <c r="W277" s="610"/>
      <c r="X277" s="610"/>
      <c r="Y277" s="610"/>
      <c r="Z277" s="610"/>
      <c r="AA277" s="610"/>
      <c r="AB277" s="532"/>
      <c r="AC277" s="532"/>
      <c r="AD277" s="532"/>
      <c r="AE277" s="532"/>
      <c r="AF277" s="532"/>
      <c r="AG277" s="532"/>
      <c r="AH277" s="532"/>
      <c r="AI277" s="532"/>
    </row>
    <row r="278" spans="1:35" ht="15.75" customHeight="1">
      <c r="A278" s="663"/>
      <c r="B278" s="639" t="s">
        <v>2385</v>
      </c>
      <c r="C278" s="576">
        <v>25</v>
      </c>
      <c r="D278" s="581">
        <v>1.9</v>
      </c>
      <c r="E278" s="581">
        <v>0.8</v>
      </c>
      <c r="F278" s="581">
        <v>12.8</v>
      </c>
      <c r="G278" s="636">
        <v>65.5</v>
      </c>
      <c r="H278" s="581">
        <v>8.8</v>
      </c>
      <c r="I278" s="581">
        <v>11.8</v>
      </c>
      <c r="J278" s="581">
        <v>1</v>
      </c>
      <c r="K278" s="581">
        <v>0</v>
      </c>
      <c r="L278" s="640" t="s">
        <v>22</v>
      </c>
      <c r="M278" s="549"/>
      <c r="N278" s="549"/>
      <c r="O278" s="549"/>
      <c r="P278" s="549"/>
      <c r="T278" s="610"/>
      <c r="U278" s="610"/>
      <c r="V278" s="610"/>
      <c r="W278" s="610"/>
      <c r="X278" s="610"/>
      <c r="Y278" s="610"/>
      <c r="Z278" s="610"/>
      <c r="AA278" s="610"/>
      <c r="AB278" s="532"/>
      <c r="AC278" s="532"/>
      <c r="AD278" s="532"/>
      <c r="AE278" s="532"/>
      <c r="AF278" s="532"/>
      <c r="AG278" s="532"/>
      <c r="AH278" s="532"/>
      <c r="AI278" s="532"/>
    </row>
    <row r="279" spans="1:35" ht="15.75" customHeight="1">
      <c r="A279" s="663" t="s">
        <v>2213</v>
      </c>
      <c r="B279" s="555"/>
      <c r="C279" s="644">
        <v>413</v>
      </c>
      <c r="D279" s="643">
        <f aca="true" t="shared" si="43" ref="D279:K279">SUM(D275:D278)</f>
        <v>8.753</v>
      </c>
      <c r="E279" s="643">
        <f t="shared" si="43"/>
        <v>8.812000000000001</v>
      </c>
      <c r="F279" s="643">
        <f t="shared" si="43"/>
        <v>59.3</v>
      </c>
      <c r="G279" s="644">
        <f t="shared" si="43"/>
        <v>351.5</v>
      </c>
      <c r="H279" s="643">
        <f t="shared" si="43"/>
        <v>140.10000000000002</v>
      </c>
      <c r="I279" s="643">
        <f t="shared" si="43"/>
        <v>60.400000000000006</v>
      </c>
      <c r="J279" s="643">
        <f t="shared" si="43"/>
        <v>2.3</v>
      </c>
      <c r="K279" s="643">
        <f t="shared" si="43"/>
        <v>1.17</v>
      </c>
      <c r="L279" s="638"/>
      <c r="M279" s="549"/>
      <c r="N279" s="549"/>
      <c r="O279" s="549"/>
      <c r="P279" s="549"/>
      <c r="T279" s="610"/>
      <c r="U279" s="610"/>
      <c r="V279" s="610"/>
      <c r="W279" s="610"/>
      <c r="X279" s="610"/>
      <c r="Y279" s="610"/>
      <c r="Z279" s="610"/>
      <c r="AA279" s="610"/>
      <c r="AB279" s="532"/>
      <c r="AC279" s="532"/>
      <c r="AD279" s="532"/>
      <c r="AE279" s="532"/>
      <c r="AF279" s="532"/>
      <c r="AG279" s="532"/>
      <c r="AH279" s="532"/>
      <c r="AI279" s="532"/>
    </row>
    <row r="280" spans="1:35" ht="15" customHeight="1">
      <c r="A280" s="663" t="s">
        <v>2226</v>
      </c>
      <c r="B280" s="634" t="s">
        <v>2045</v>
      </c>
      <c r="C280" s="635">
        <v>200</v>
      </c>
      <c r="D280" s="581">
        <v>1</v>
      </c>
      <c r="E280" s="581">
        <v>0</v>
      </c>
      <c r="F280" s="581">
        <v>20.2</v>
      </c>
      <c r="G280" s="636">
        <v>90</v>
      </c>
      <c r="H280" s="581">
        <v>14</v>
      </c>
      <c r="I280" s="581">
        <v>8</v>
      </c>
      <c r="J280" s="581">
        <v>2.8</v>
      </c>
      <c r="K280" s="581">
        <v>4</v>
      </c>
      <c r="L280" s="647" t="s">
        <v>24</v>
      </c>
      <c r="M280" s="549"/>
      <c r="N280" s="549"/>
      <c r="O280" s="549"/>
      <c r="P280" s="549"/>
      <c r="T280" s="516"/>
      <c r="U280" s="614"/>
      <c r="V280" s="491"/>
      <c r="W280" s="615"/>
      <c r="X280" s="616"/>
      <c r="Y280" s="516"/>
      <c r="Z280" s="617"/>
      <c r="AA280" s="618"/>
      <c r="AB280" s="532"/>
      <c r="AC280" s="532"/>
      <c r="AD280" s="532"/>
      <c r="AE280" s="532"/>
      <c r="AF280" s="532"/>
      <c r="AG280" s="532"/>
      <c r="AH280" s="532"/>
      <c r="AI280" s="532"/>
    </row>
    <row r="281" spans="1:35" ht="15" customHeight="1">
      <c r="A281" s="743"/>
      <c r="B281" s="744"/>
      <c r="C281" s="680">
        <f aca="true" t="shared" si="44" ref="C281:K281">C280</f>
        <v>200</v>
      </c>
      <c r="D281" s="733">
        <f t="shared" si="44"/>
        <v>1</v>
      </c>
      <c r="E281" s="733">
        <f t="shared" si="44"/>
        <v>0</v>
      </c>
      <c r="F281" s="733">
        <f t="shared" si="44"/>
        <v>20.2</v>
      </c>
      <c r="G281" s="680">
        <f t="shared" si="44"/>
        <v>90</v>
      </c>
      <c r="H281" s="733">
        <f t="shared" si="44"/>
        <v>14</v>
      </c>
      <c r="I281" s="733">
        <f t="shared" si="44"/>
        <v>8</v>
      </c>
      <c r="J281" s="733">
        <f t="shared" si="44"/>
        <v>2.8</v>
      </c>
      <c r="K281" s="733">
        <f t="shared" si="44"/>
        <v>4</v>
      </c>
      <c r="L281" s="695"/>
      <c r="M281" s="549"/>
      <c r="N281" s="549"/>
      <c r="O281" s="549"/>
      <c r="P281" s="549"/>
      <c r="T281" s="516"/>
      <c r="U281" s="614"/>
      <c r="V281" s="491"/>
      <c r="W281" s="615"/>
      <c r="X281" s="616"/>
      <c r="Y281" s="516"/>
      <c r="Z281" s="617"/>
      <c r="AA281" s="618"/>
      <c r="AB281" s="532"/>
      <c r="AC281" s="532"/>
      <c r="AD281" s="532"/>
      <c r="AE281" s="532"/>
      <c r="AF281" s="532"/>
      <c r="AG281" s="532"/>
      <c r="AH281" s="532"/>
      <c r="AI281" s="532"/>
    </row>
    <row r="282" spans="1:35" ht="15" customHeight="1">
      <c r="A282" s="663" t="s">
        <v>25</v>
      </c>
      <c r="B282" s="744"/>
      <c r="C282" s="734"/>
      <c r="D282" s="735"/>
      <c r="E282" s="735"/>
      <c r="F282" s="735"/>
      <c r="G282" s="734"/>
      <c r="H282" s="735"/>
      <c r="I282" s="735"/>
      <c r="J282" s="735"/>
      <c r="K282" s="735"/>
      <c r="L282" s="695"/>
      <c r="M282" s="549"/>
      <c r="N282" s="549"/>
      <c r="O282" s="549"/>
      <c r="P282" s="549"/>
      <c r="T282" s="516"/>
      <c r="U282" s="614"/>
      <c r="V282" s="491"/>
      <c r="W282" s="615"/>
      <c r="X282" s="616"/>
      <c r="Y282" s="516"/>
      <c r="Z282" s="617"/>
      <c r="AA282" s="618"/>
      <c r="AB282" s="532"/>
      <c r="AC282" s="532"/>
      <c r="AD282" s="532"/>
      <c r="AE282" s="532"/>
      <c r="AF282" s="532"/>
      <c r="AG282" s="532"/>
      <c r="AH282" s="532"/>
      <c r="AI282" s="532"/>
    </row>
    <row r="283" spans="1:35" ht="15" customHeight="1">
      <c r="A283" s="732"/>
      <c r="B283" s="754" t="s">
        <v>2288</v>
      </c>
      <c r="C283" s="576" t="s">
        <v>2333</v>
      </c>
      <c r="D283" s="573">
        <v>0.83</v>
      </c>
      <c r="E283" s="573">
        <v>2.09</v>
      </c>
      <c r="F283" s="573">
        <v>4.1</v>
      </c>
      <c r="G283" s="585">
        <v>38.55</v>
      </c>
      <c r="H283" s="654">
        <f>H282/30*50</f>
        <v>0</v>
      </c>
      <c r="I283" s="654">
        <f>I282/30*50</f>
        <v>0</v>
      </c>
      <c r="J283" s="654">
        <f>J282/30*50</f>
        <v>0</v>
      </c>
      <c r="K283" s="573">
        <v>4.9</v>
      </c>
      <c r="L283" s="604" t="s">
        <v>2328</v>
      </c>
      <c r="M283" s="551"/>
      <c r="N283" s="549"/>
      <c r="O283" s="549"/>
      <c r="P283" s="549"/>
      <c r="T283" s="616"/>
      <c r="U283" s="616"/>
      <c r="V283" s="616"/>
      <c r="W283" s="616"/>
      <c r="X283" s="616"/>
      <c r="Y283" s="616"/>
      <c r="Z283" s="616"/>
      <c r="AA283" s="616"/>
      <c r="AB283" s="532"/>
      <c r="AC283" s="532"/>
      <c r="AD283" s="532"/>
      <c r="AE283" s="532"/>
      <c r="AF283" s="532"/>
      <c r="AG283" s="532"/>
      <c r="AH283" s="532"/>
      <c r="AI283" s="532"/>
    </row>
    <row r="284" spans="1:35" ht="14.25" customHeight="1">
      <c r="A284" s="743"/>
      <c r="B284" s="606" t="s">
        <v>343</v>
      </c>
      <c r="C284" s="635">
        <v>200</v>
      </c>
      <c r="D284" s="577">
        <v>1.3</v>
      </c>
      <c r="E284" s="577">
        <v>4</v>
      </c>
      <c r="F284" s="577">
        <v>10.5</v>
      </c>
      <c r="G284" s="578">
        <v>83</v>
      </c>
      <c r="H284" s="577">
        <v>18.7</v>
      </c>
      <c r="I284" s="577">
        <v>16.6</v>
      </c>
      <c r="J284" s="577">
        <v>0.7</v>
      </c>
      <c r="K284" s="577">
        <v>6</v>
      </c>
      <c r="L284" s="661" t="s">
        <v>2329</v>
      </c>
      <c r="M284" s="549"/>
      <c r="N284" s="549"/>
      <c r="O284" s="549"/>
      <c r="P284" s="549"/>
      <c r="T284" s="616"/>
      <c r="U284" s="616"/>
      <c r="V284" s="616"/>
      <c r="W284" s="616"/>
      <c r="X284" s="616"/>
      <c r="Y284" s="616"/>
      <c r="Z284" s="616"/>
      <c r="AA284" s="616"/>
      <c r="AB284" s="532"/>
      <c r="AC284" s="532"/>
      <c r="AD284" s="532"/>
      <c r="AE284" s="532"/>
      <c r="AF284" s="532"/>
      <c r="AG284" s="532"/>
      <c r="AH284" s="532"/>
      <c r="AI284" s="532"/>
    </row>
    <row r="285" spans="1:35" ht="14.25" customHeight="1">
      <c r="A285" s="743"/>
      <c r="B285" s="606" t="s">
        <v>269</v>
      </c>
      <c r="C285" s="576">
        <v>12</v>
      </c>
      <c r="D285" s="581">
        <v>2.3</v>
      </c>
      <c r="E285" s="581">
        <v>1.2</v>
      </c>
      <c r="F285" s="581">
        <v>0.07680000000000001</v>
      </c>
      <c r="G285" s="636">
        <v>20</v>
      </c>
      <c r="H285" s="581">
        <v>1.9</v>
      </c>
      <c r="I285" s="581">
        <v>3.4</v>
      </c>
      <c r="J285" s="581">
        <v>0.2</v>
      </c>
      <c r="K285" s="581">
        <v>0.096</v>
      </c>
      <c r="L285" s="661" t="s">
        <v>297</v>
      </c>
      <c r="M285" s="549"/>
      <c r="N285" s="549"/>
      <c r="O285" s="549"/>
      <c r="P285" s="549"/>
      <c r="T285" s="616"/>
      <c r="U285" s="616"/>
      <c r="V285" s="616"/>
      <c r="W285" s="616"/>
      <c r="X285" s="616"/>
      <c r="Y285" s="616"/>
      <c r="Z285" s="616"/>
      <c r="AA285" s="616"/>
      <c r="AB285" s="532"/>
      <c r="AC285" s="532"/>
      <c r="AD285" s="532"/>
      <c r="AE285" s="532"/>
      <c r="AF285" s="532"/>
      <c r="AG285" s="532"/>
      <c r="AH285" s="532"/>
      <c r="AI285" s="532"/>
    </row>
    <row r="286" spans="1:35" ht="14.25" customHeight="1">
      <c r="A286" s="743"/>
      <c r="B286" s="606" t="s">
        <v>183</v>
      </c>
      <c r="C286" s="576">
        <v>8</v>
      </c>
      <c r="D286" s="581">
        <v>0.168</v>
      </c>
      <c r="E286" s="581">
        <v>1.2</v>
      </c>
      <c r="F286" s="581">
        <v>0.192</v>
      </c>
      <c r="G286" s="636">
        <v>12.36</v>
      </c>
      <c r="H286" s="581">
        <v>7</v>
      </c>
      <c r="I286" s="581">
        <v>0.7</v>
      </c>
      <c r="J286" s="581">
        <v>0</v>
      </c>
      <c r="K286" s="581">
        <v>0</v>
      </c>
      <c r="L286" s="604" t="s">
        <v>17</v>
      </c>
      <c r="M286" s="549"/>
      <c r="N286" s="549"/>
      <c r="O286" s="549"/>
      <c r="P286" s="549"/>
      <c r="T286" s="616"/>
      <c r="U286" s="616"/>
      <c r="V286" s="616"/>
      <c r="W286" s="616"/>
      <c r="X286" s="616"/>
      <c r="Y286" s="616"/>
      <c r="Z286" s="616"/>
      <c r="AA286" s="616"/>
      <c r="AB286" s="532"/>
      <c r="AC286" s="532"/>
      <c r="AD286" s="532"/>
      <c r="AE286" s="532"/>
      <c r="AF286" s="532"/>
      <c r="AG286" s="532"/>
      <c r="AH286" s="532"/>
      <c r="AI286" s="532"/>
    </row>
    <row r="287" spans="1:35" ht="14.25" customHeight="1">
      <c r="A287" s="743"/>
      <c r="B287" s="625" t="s">
        <v>2105</v>
      </c>
      <c r="C287" s="579">
        <v>70</v>
      </c>
      <c r="D287" s="573">
        <v>13.6</v>
      </c>
      <c r="E287" s="573">
        <v>4.7</v>
      </c>
      <c r="F287" s="573">
        <v>4.8</v>
      </c>
      <c r="G287" s="585">
        <v>116</v>
      </c>
      <c r="H287" s="573">
        <v>25.8</v>
      </c>
      <c r="I287" s="573">
        <v>13.7</v>
      </c>
      <c r="J287" s="573">
        <v>4.5</v>
      </c>
      <c r="K287" s="573">
        <v>10.2</v>
      </c>
      <c r="L287" s="604" t="s">
        <v>2107</v>
      </c>
      <c r="M287" s="549"/>
      <c r="N287" s="549"/>
      <c r="O287" s="549"/>
      <c r="P287" s="549"/>
      <c r="T287" s="616"/>
      <c r="U287" s="616"/>
      <c r="V287" s="616"/>
      <c r="W287" s="616"/>
      <c r="X287" s="616"/>
      <c r="Y287" s="616"/>
      <c r="Z287" s="616"/>
      <c r="AA287" s="616"/>
      <c r="AB287" s="532"/>
      <c r="AC287" s="532"/>
      <c r="AD287" s="532"/>
      <c r="AE287" s="532"/>
      <c r="AF287" s="532"/>
      <c r="AG287" s="532"/>
      <c r="AH287" s="532"/>
      <c r="AI287" s="532"/>
    </row>
    <row r="288" spans="1:35" ht="14.25" customHeight="1">
      <c r="A288" s="743"/>
      <c r="B288" s="606" t="s">
        <v>2265</v>
      </c>
      <c r="C288" s="678">
        <v>30</v>
      </c>
      <c r="D288" s="665">
        <v>0.54</v>
      </c>
      <c r="E288" s="665">
        <v>1.6</v>
      </c>
      <c r="F288" s="665">
        <v>2.12</v>
      </c>
      <c r="G288" s="666">
        <v>24</v>
      </c>
      <c r="H288" s="665">
        <v>8.7</v>
      </c>
      <c r="I288" s="665">
        <v>2.9</v>
      </c>
      <c r="J288" s="665">
        <v>0.1</v>
      </c>
      <c r="K288" s="665">
        <v>0.4</v>
      </c>
      <c r="L288" s="701" t="s">
        <v>2184</v>
      </c>
      <c r="M288" s="549"/>
      <c r="N288" s="549"/>
      <c r="O288" s="549"/>
      <c r="P288" s="549"/>
      <c r="T288" s="616"/>
      <c r="U288" s="616"/>
      <c r="V288" s="616"/>
      <c r="W288" s="616"/>
      <c r="X288" s="616"/>
      <c r="Y288" s="616"/>
      <c r="Z288" s="616"/>
      <c r="AA288" s="616"/>
      <c r="AB288" s="532"/>
      <c r="AC288" s="532"/>
      <c r="AD288" s="532"/>
      <c r="AE288" s="532"/>
      <c r="AF288" s="532"/>
      <c r="AG288" s="532"/>
      <c r="AH288" s="532"/>
      <c r="AI288" s="532"/>
    </row>
    <row r="289" spans="1:35" ht="14.25" customHeight="1">
      <c r="A289" s="743"/>
      <c r="B289" s="625" t="s">
        <v>79</v>
      </c>
      <c r="C289" s="576">
        <v>130</v>
      </c>
      <c r="D289" s="581">
        <v>4.8</v>
      </c>
      <c r="E289" s="581">
        <v>3.9</v>
      </c>
      <c r="F289" s="581">
        <v>22.9</v>
      </c>
      <c r="G289" s="636">
        <v>146</v>
      </c>
      <c r="H289" s="581">
        <v>4.2</v>
      </c>
      <c r="I289" s="581">
        <v>18.3</v>
      </c>
      <c r="J289" s="581">
        <v>1</v>
      </c>
      <c r="K289" s="581">
        <v>0</v>
      </c>
      <c r="L289" s="604" t="s">
        <v>2165</v>
      </c>
      <c r="M289" s="549"/>
      <c r="N289" s="549"/>
      <c r="O289" s="549"/>
      <c r="P289" s="549"/>
      <c r="T289" s="616"/>
      <c r="U289" s="616"/>
      <c r="V289" s="616"/>
      <c r="W289" s="616"/>
      <c r="X289" s="616"/>
      <c r="Y289" s="616"/>
      <c r="Z289" s="616"/>
      <c r="AA289" s="616"/>
      <c r="AB289" s="532"/>
      <c r="AC289" s="532"/>
      <c r="AD289" s="532"/>
      <c r="AE289" s="532"/>
      <c r="AF289" s="532"/>
      <c r="AG289" s="532"/>
      <c r="AH289" s="532"/>
      <c r="AI289" s="532"/>
    </row>
    <row r="290" spans="1:35" ht="15" customHeight="1">
      <c r="A290" s="743"/>
      <c r="B290" s="646" t="s">
        <v>2290</v>
      </c>
      <c r="C290" s="704">
        <v>180</v>
      </c>
      <c r="D290" s="603">
        <v>0.11699999999999999</v>
      </c>
      <c r="E290" s="603">
        <v>0.09</v>
      </c>
      <c r="F290" s="556">
        <v>12.2</v>
      </c>
      <c r="G290" s="557">
        <v>75</v>
      </c>
      <c r="H290" s="556">
        <v>11</v>
      </c>
      <c r="I290" s="556">
        <v>1</v>
      </c>
      <c r="J290" s="556">
        <v>0.1</v>
      </c>
      <c r="K290" s="556">
        <v>1.6</v>
      </c>
      <c r="L290" s="626" t="s">
        <v>32</v>
      </c>
      <c r="M290" s="549" t="s">
        <v>2374</v>
      </c>
      <c r="N290" s="541"/>
      <c r="O290" s="549"/>
      <c r="P290" s="549"/>
      <c r="T290" s="616"/>
      <c r="U290" s="614"/>
      <c r="V290" s="619"/>
      <c r="W290" s="620"/>
      <c r="X290" s="620"/>
      <c r="Y290" s="620"/>
      <c r="Z290" s="620"/>
      <c r="AA290" s="618"/>
      <c r="AB290" s="532"/>
      <c r="AC290" s="532"/>
      <c r="AD290" s="532"/>
      <c r="AE290" s="532"/>
      <c r="AF290" s="532"/>
      <c r="AG290" s="532"/>
      <c r="AH290" s="532"/>
      <c r="AI290" s="532"/>
    </row>
    <row r="291" spans="1:35" ht="15" customHeight="1">
      <c r="A291" s="743"/>
      <c r="B291" s="519" t="s">
        <v>2386</v>
      </c>
      <c r="C291" s="686">
        <v>30</v>
      </c>
      <c r="D291" s="687">
        <v>2.28</v>
      </c>
      <c r="E291" s="687">
        <v>0.24</v>
      </c>
      <c r="F291" s="687">
        <v>14.76</v>
      </c>
      <c r="G291" s="688">
        <v>70.5</v>
      </c>
      <c r="H291" s="687">
        <v>6</v>
      </c>
      <c r="I291" s="687">
        <v>4.2</v>
      </c>
      <c r="J291" s="687">
        <v>0.33</v>
      </c>
      <c r="K291" s="687">
        <v>0</v>
      </c>
      <c r="L291" s="627" t="s">
        <v>34</v>
      </c>
      <c r="M291" s="588"/>
      <c r="N291" s="549"/>
      <c r="O291" s="549"/>
      <c r="P291" s="549"/>
      <c r="AB291" s="532"/>
      <c r="AC291" s="532"/>
      <c r="AD291" s="532"/>
      <c r="AE291" s="532"/>
      <c r="AF291" s="532"/>
      <c r="AG291" s="532"/>
      <c r="AH291" s="532"/>
      <c r="AI291" s="532"/>
    </row>
    <row r="292" spans="1:35" ht="15" customHeight="1">
      <c r="A292" s="743"/>
      <c r="B292" s="519" t="s">
        <v>2388</v>
      </c>
      <c r="C292" s="602">
        <v>15</v>
      </c>
      <c r="D292" s="603">
        <v>1.1</v>
      </c>
      <c r="E292" s="603">
        <v>0.2</v>
      </c>
      <c r="F292" s="603">
        <v>6.2</v>
      </c>
      <c r="G292" s="690">
        <v>30.4</v>
      </c>
      <c r="H292" s="603">
        <v>5.3</v>
      </c>
      <c r="I292" s="603">
        <v>7.1</v>
      </c>
      <c r="J292" s="603">
        <v>0.6</v>
      </c>
      <c r="K292" s="603">
        <v>0</v>
      </c>
      <c r="L292" s="627" t="s">
        <v>36</v>
      </c>
      <c r="M292" s="549"/>
      <c r="N292" s="549"/>
      <c r="O292" s="549"/>
      <c r="P292" s="549"/>
      <c r="AB292" s="532"/>
      <c r="AC292" s="532"/>
      <c r="AD292" s="532"/>
      <c r="AE292" s="532"/>
      <c r="AF292" s="532"/>
      <c r="AG292" s="532"/>
      <c r="AH292" s="532"/>
      <c r="AI292" s="532"/>
    </row>
    <row r="293" spans="1:35" ht="15" customHeight="1">
      <c r="A293" s="663" t="s">
        <v>2214</v>
      </c>
      <c r="B293" s="737"/>
      <c r="C293" s="696">
        <v>726</v>
      </c>
      <c r="D293" s="669">
        <f aca="true" t="shared" si="45" ref="D293:K293">SUM(D283:D292)</f>
        <v>27.035000000000004</v>
      </c>
      <c r="E293" s="669">
        <f t="shared" si="45"/>
        <v>19.22</v>
      </c>
      <c r="F293" s="669">
        <f t="shared" si="45"/>
        <v>77.84880000000001</v>
      </c>
      <c r="G293" s="668">
        <f t="shared" si="45"/>
        <v>615.8100000000001</v>
      </c>
      <c r="H293" s="669">
        <f t="shared" si="45"/>
        <v>88.6</v>
      </c>
      <c r="I293" s="669">
        <f t="shared" si="45"/>
        <v>67.89999999999999</v>
      </c>
      <c r="J293" s="669">
        <f t="shared" si="45"/>
        <v>7.529999999999999</v>
      </c>
      <c r="K293" s="669">
        <f t="shared" si="45"/>
        <v>23.195999999999998</v>
      </c>
      <c r="L293" s="684"/>
      <c r="M293" s="549"/>
      <c r="N293" s="549"/>
      <c r="O293" s="549"/>
      <c r="P293" s="549"/>
      <c r="AB293" s="532"/>
      <c r="AC293" s="532"/>
      <c r="AD293" s="532"/>
      <c r="AE293" s="532"/>
      <c r="AF293" s="532"/>
      <c r="AG293" s="532"/>
      <c r="AH293" s="532"/>
      <c r="AI293" s="532"/>
    </row>
    <row r="294" spans="1:35" ht="15" customHeight="1">
      <c r="A294" s="632" t="s">
        <v>2215</v>
      </c>
      <c r="B294" s="737"/>
      <c r="C294" s="706"/>
      <c r="D294" s="707"/>
      <c r="E294" s="707"/>
      <c r="F294" s="707"/>
      <c r="G294" s="677"/>
      <c r="H294" s="707"/>
      <c r="I294" s="707"/>
      <c r="J294" s="707"/>
      <c r="K294" s="707"/>
      <c r="L294" s="684"/>
      <c r="M294" s="549"/>
      <c r="N294" s="549"/>
      <c r="O294" s="549"/>
      <c r="P294" s="549"/>
      <c r="AB294" s="532"/>
      <c r="AC294" s="532"/>
      <c r="AD294" s="532"/>
      <c r="AE294" s="532"/>
      <c r="AF294" s="532"/>
      <c r="AG294" s="532"/>
      <c r="AH294" s="532"/>
      <c r="AI294" s="532"/>
    </row>
    <row r="295" spans="1:35" ht="15" customHeight="1">
      <c r="A295" s="732"/>
      <c r="B295" s="519" t="s">
        <v>2289</v>
      </c>
      <c r="C295" s="576" t="s">
        <v>2345</v>
      </c>
      <c r="D295" s="573">
        <v>0.9</v>
      </c>
      <c r="E295" s="573">
        <v>4.8</v>
      </c>
      <c r="F295" s="573">
        <v>3.5</v>
      </c>
      <c r="G295" s="585">
        <v>62</v>
      </c>
      <c r="H295" s="573">
        <v>24.1</v>
      </c>
      <c r="I295" s="573">
        <v>10.1</v>
      </c>
      <c r="J295" s="573">
        <v>0.5</v>
      </c>
      <c r="K295" s="573">
        <v>17.3</v>
      </c>
      <c r="L295" s="501" t="s">
        <v>2204</v>
      </c>
      <c r="M295" s="549"/>
      <c r="N295" s="549"/>
      <c r="O295" s="549"/>
      <c r="P295" s="549"/>
      <c r="AB295" s="532"/>
      <c r="AC295" s="532"/>
      <c r="AD295" s="532"/>
      <c r="AE295" s="532"/>
      <c r="AF295" s="532"/>
      <c r="AG295" s="532"/>
      <c r="AH295" s="532"/>
      <c r="AI295" s="532"/>
    </row>
    <row r="296" spans="1:35" ht="15" customHeight="1">
      <c r="A296" s="743"/>
      <c r="B296" s="664" t="s">
        <v>1621</v>
      </c>
      <c r="C296" s="691">
        <v>105</v>
      </c>
      <c r="D296" s="573">
        <v>5.18</v>
      </c>
      <c r="E296" s="573">
        <v>6.2</v>
      </c>
      <c r="F296" s="652">
        <v>29.82</v>
      </c>
      <c r="G296" s="653">
        <v>196</v>
      </c>
      <c r="H296" s="652">
        <v>22.5</v>
      </c>
      <c r="I296" s="573">
        <v>18.7</v>
      </c>
      <c r="J296" s="573">
        <v>1.08</v>
      </c>
      <c r="K296" s="573">
        <v>0</v>
      </c>
      <c r="L296" s="731" t="s">
        <v>2211</v>
      </c>
      <c r="M296" s="551"/>
      <c r="N296" s="549"/>
      <c r="O296" s="549"/>
      <c r="P296" s="549"/>
      <c r="AB296" s="532"/>
      <c r="AC296" s="532"/>
      <c r="AD296" s="532"/>
      <c r="AE296" s="532"/>
      <c r="AF296" s="532"/>
      <c r="AG296" s="532"/>
      <c r="AH296" s="532"/>
      <c r="AI296" s="532"/>
    </row>
    <row r="297" spans="1:35" ht="15" customHeight="1">
      <c r="A297" s="743"/>
      <c r="B297" s="709" t="s">
        <v>66</v>
      </c>
      <c r="C297" s="580">
        <v>20</v>
      </c>
      <c r="D297" s="676">
        <v>1.4</v>
      </c>
      <c r="E297" s="676">
        <v>1.8</v>
      </c>
      <c r="F297" s="676">
        <v>11.2</v>
      </c>
      <c r="G297" s="677">
        <v>66</v>
      </c>
      <c r="H297" s="676">
        <v>61.4</v>
      </c>
      <c r="I297" s="676">
        <v>6.8</v>
      </c>
      <c r="J297" s="676">
        <v>0</v>
      </c>
      <c r="K297" s="676">
        <v>0.2</v>
      </c>
      <c r="L297" s="572" t="s">
        <v>17</v>
      </c>
      <c r="M297" s="549"/>
      <c r="N297" s="549"/>
      <c r="O297" s="549"/>
      <c r="P297" s="549"/>
      <c r="AB297" s="532"/>
      <c r="AC297" s="532"/>
      <c r="AD297" s="532"/>
      <c r="AE297" s="532"/>
      <c r="AF297" s="532"/>
      <c r="AG297" s="532"/>
      <c r="AH297" s="532"/>
      <c r="AI297" s="532"/>
    </row>
    <row r="298" spans="1:35" ht="15" customHeight="1">
      <c r="A298" s="743"/>
      <c r="B298" s="634" t="s">
        <v>2245</v>
      </c>
      <c r="C298" s="635">
        <v>200</v>
      </c>
      <c r="D298" s="581">
        <v>2.97</v>
      </c>
      <c r="E298" s="581">
        <v>2.6</v>
      </c>
      <c r="F298" s="581">
        <v>13.9</v>
      </c>
      <c r="G298" s="636">
        <v>91</v>
      </c>
      <c r="H298" s="581">
        <v>126.5</v>
      </c>
      <c r="I298" s="581">
        <v>15.4</v>
      </c>
      <c r="J298" s="581">
        <v>0.4</v>
      </c>
      <c r="K298" s="581">
        <v>1.5</v>
      </c>
      <c r="L298" s="638" t="s">
        <v>49</v>
      </c>
      <c r="M298" s="549"/>
      <c r="N298" s="549"/>
      <c r="O298" s="549"/>
      <c r="P298" s="549"/>
      <c r="AB298" s="532"/>
      <c r="AC298" s="532"/>
      <c r="AD298" s="532"/>
      <c r="AE298" s="532"/>
      <c r="AF298" s="532"/>
      <c r="AG298" s="532"/>
      <c r="AH298" s="532"/>
      <c r="AI298" s="532"/>
    </row>
    <row r="299" spans="1:35" ht="15" customHeight="1">
      <c r="A299" s="743"/>
      <c r="B299" s="729" t="s">
        <v>2246</v>
      </c>
      <c r="C299" s="580">
        <v>110</v>
      </c>
      <c r="D299" s="676">
        <v>3</v>
      </c>
      <c r="E299" s="676">
        <v>0</v>
      </c>
      <c r="F299" s="676">
        <v>13</v>
      </c>
      <c r="G299" s="677">
        <v>90</v>
      </c>
      <c r="H299" s="581">
        <v>130</v>
      </c>
      <c r="I299" s="581">
        <v>14.3</v>
      </c>
      <c r="J299" s="581">
        <v>0.11</v>
      </c>
      <c r="K299" s="581">
        <v>0.7</v>
      </c>
      <c r="L299" s="572" t="s">
        <v>17</v>
      </c>
      <c r="M299" s="549"/>
      <c r="N299" s="549"/>
      <c r="O299" s="549"/>
      <c r="P299" s="549"/>
      <c r="AB299" s="532"/>
      <c r="AC299" s="532"/>
      <c r="AD299" s="532"/>
      <c r="AE299" s="532"/>
      <c r="AF299" s="532"/>
      <c r="AG299" s="532"/>
      <c r="AH299" s="532"/>
      <c r="AI299" s="532"/>
    </row>
    <row r="300" spans="1:35" ht="15" customHeight="1">
      <c r="A300" s="743"/>
      <c r="B300" s="519" t="s">
        <v>2388</v>
      </c>
      <c r="C300" s="580">
        <v>29</v>
      </c>
      <c r="D300" s="676">
        <v>2.04</v>
      </c>
      <c r="E300" s="676">
        <v>0.39</v>
      </c>
      <c r="F300" s="676">
        <v>11.94</v>
      </c>
      <c r="G300" s="677">
        <v>58</v>
      </c>
      <c r="H300" s="676">
        <v>14.1</v>
      </c>
      <c r="I300" s="676">
        <v>14.7</v>
      </c>
      <c r="J300" s="676">
        <v>1.17</v>
      </c>
      <c r="K300" s="676">
        <v>0</v>
      </c>
      <c r="L300" s="640" t="s">
        <v>36</v>
      </c>
      <c r="M300" s="549"/>
      <c r="N300" s="549"/>
      <c r="O300" s="549"/>
      <c r="P300" s="549"/>
      <c r="AB300" s="532"/>
      <c r="AC300" s="532"/>
      <c r="AD300" s="532"/>
      <c r="AE300" s="532"/>
      <c r="AF300" s="532"/>
      <c r="AG300" s="532"/>
      <c r="AH300" s="532"/>
      <c r="AI300" s="532"/>
    </row>
    <row r="301" spans="1:35" ht="15" customHeight="1">
      <c r="A301" s="632" t="s">
        <v>2216</v>
      </c>
      <c r="B301" s="747"/>
      <c r="C301" s="696">
        <v>525</v>
      </c>
      <c r="D301" s="669">
        <f aca="true" t="shared" si="46" ref="D301:K301">SUM(D295:D300)</f>
        <v>15.490000000000002</v>
      </c>
      <c r="E301" s="669">
        <f t="shared" si="46"/>
        <v>15.790000000000001</v>
      </c>
      <c r="F301" s="669">
        <f t="shared" si="46"/>
        <v>83.35999999999999</v>
      </c>
      <c r="G301" s="668">
        <f t="shared" si="46"/>
        <v>563</v>
      </c>
      <c r="H301" s="669">
        <f t="shared" si="46"/>
        <v>378.6</v>
      </c>
      <c r="I301" s="669">
        <f t="shared" si="46"/>
        <v>80</v>
      </c>
      <c r="J301" s="669">
        <f t="shared" si="46"/>
        <v>3.26</v>
      </c>
      <c r="K301" s="669">
        <f t="shared" si="46"/>
        <v>19.7</v>
      </c>
      <c r="L301" s="748"/>
      <c r="M301" s="549"/>
      <c r="N301" s="549"/>
      <c r="O301" s="549"/>
      <c r="P301" s="549"/>
      <c r="AB301" s="532"/>
      <c r="AC301" s="532"/>
      <c r="AD301" s="532"/>
      <c r="AE301" s="532"/>
      <c r="AF301" s="532"/>
      <c r="AG301" s="532"/>
      <c r="AH301" s="532"/>
      <c r="AI301" s="532"/>
    </row>
    <row r="302" spans="1:35" ht="19.5" customHeight="1">
      <c r="A302" s="749" t="s">
        <v>2231</v>
      </c>
      <c r="B302" s="740"/>
      <c r="C302" s="585"/>
      <c r="D302" s="672">
        <f>D279+D281+D293+D301</f>
        <v>52.278000000000006</v>
      </c>
      <c r="E302" s="672">
        <f>E279+E281+E293+E301</f>
        <v>43.822</v>
      </c>
      <c r="F302" s="672">
        <f>F279+F281+F293+F301</f>
        <v>240.7088</v>
      </c>
      <c r="G302" s="673">
        <f>G279+G293+G301+G281</f>
        <v>1620.31</v>
      </c>
      <c r="H302" s="672">
        <f>H279+H293+H301+H281</f>
        <v>621.3000000000001</v>
      </c>
      <c r="I302" s="672">
        <f>I279+I293+I301+I281</f>
        <v>216.3</v>
      </c>
      <c r="J302" s="672">
        <f>J279+J293+J301+J281</f>
        <v>15.889999999999997</v>
      </c>
      <c r="K302" s="672">
        <f>K279+K293+K301+K281</f>
        <v>48.066</v>
      </c>
      <c r="L302" s="630"/>
      <c r="M302" s="549"/>
      <c r="N302" s="549"/>
      <c r="O302" s="549"/>
      <c r="P302" s="567"/>
      <c r="Q302" s="545"/>
      <c r="R302" s="545"/>
      <c r="S302" s="621"/>
      <c r="T302" s="545"/>
      <c r="AB302" s="532"/>
      <c r="AC302" s="532"/>
      <c r="AD302" s="532"/>
      <c r="AE302" s="532"/>
      <c r="AF302" s="532"/>
      <c r="AG302" s="532"/>
      <c r="AH302" s="532"/>
      <c r="AI302" s="532"/>
    </row>
    <row r="303" spans="1:35" ht="15" customHeight="1">
      <c r="A303" s="755" t="s">
        <v>2232</v>
      </c>
      <c r="B303" s="755"/>
      <c r="C303" s="579"/>
      <c r="D303" s="673">
        <f>D40+D69+D96+D124+D154+D185+D215+D243+D272+D302</f>
        <v>672.0521666666667</v>
      </c>
      <c r="E303" s="673">
        <f aca="true" t="shared" si="47" ref="E303:K303">E40+E69+E96+E124+E154+E185+E215+E243+E272+E302</f>
        <v>536.0616133333333</v>
      </c>
      <c r="F303" s="673">
        <f t="shared" si="47"/>
        <v>2258.5276</v>
      </c>
      <c r="G303" s="673">
        <f t="shared" si="47"/>
        <v>16201.215999999999</v>
      </c>
      <c r="H303" s="673">
        <f t="shared" si="47"/>
        <v>6694.667333333334</v>
      </c>
      <c r="I303" s="673">
        <f t="shared" si="47"/>
        <v>2700.2073333333337</v>
      </c>
      <c r="J303" s="673">
        <f t="shared" si="47"/>
        <v>184.5773333333333</v>
      </c>
      <c r="K303" s="673">
        <f t="shared" si="47"/>
        <v>717.9910666666667</v>
      </c>
      <c r="L303" s="756"/>
      <c r="M303" s="549"/>
      <c r="N303" s="549"/>
      <c r="O303" s="549"/>
      <c r="P303" s="568"/>
      <c r="Q303" s="546"/>
      <c r="R303" s="546"/>
      <c r="S303" s="546"/>
      <c r="T303" s="546"/>
      <c r="AB303" s="532"/>
      <c r="AC303" s="532"/>
      <c r="AD303" s="532"/>
      <c r="AE303" s="532"/>
      <c r="AF303" s="532"/>
      <c r="AG303" s="532"/>
      <c r="AH303" s="532"/>
      <c r="AI303" s="532"/>
    </row>
    <row r="304" spans="1:35" ht="15" customHeight="1">
      <c r="A304" s="755" t="s">
        <v>2233</v>
      </c>
      <c r="B304" s="755"/>
      <c r="C304" s="579"/>
      <c r="D304" s="673">
        <f aca="true" t="shared" si="48" ref="D304:K304">D303/10</f>
        <v>67.20521666666667</v>
      </c>
      <c r="E304" s="673">
        <f t="shared" si="48"/>
        <v>53.60616133333333</v>
      </c>
      <c r="F304" s="673">
        <f t="shared" si="48"/>
        <v>225.85276</v>
      </c>
      <c r="G304" s="673">
        <f t="shared" si="48"/>
        <v>1620.1216</v>
      </c>
      <c r="H304" s="673">
        <f t="shared" si="48"/>
        <v>669.4667333333334</v>
      </c>
      <c r="I304" s="673">
        <f t="shared" si="48"/>
        <v>270.0207333333334</v>
      </c>
      <c r="J304" s="673">
        <f t="shared" si="48"/>
        <v>18.45773333333333</v>
      </c>
      <c r="K304" s="673">
        <f t="shared" si="48"/>
        <v>71.79910666666667</v>
      </c>
      <c r="L304" s="756"/>
      <c r="M304" s="549"/>
      <c r="N304" s="549"/>
      <c r="O304" s="549"/>
      <c r="P304" s="568"/>
      <c r="Q304" s="546"/>
      <c r="R304" s="546"/>
      <c r="S304" s="546"/>
      <c r="T304" s="546"/>
      <c r="AB304" s="532"/>
      <c r="AC304" s="532"/>
      <c r="AD304" s="532"/>
      <c r="AE304" s="532"/>
      <c r="AF304" s="532"/>
      <c r="AG304" s="532"/>
      <c r="AH304" s="532"/>
      <c r="AI304" s="532"/>
    </row>
    <row r="305" spans="1:35" ht="15" customHeight="1">
      <c r="A305" s="755" t="s">
        <v>2234</v>
      </c>
      <c r="B305" s="755"/>
      <c r="C305" s="579"/>
      <c r="D305" s="585">
        <f>D304*4/G304*100-2</f>
        <v>14.592635186560482</v>
      </c>
      <c r="E305" s="585">
        <f>E304*9/G304*100</f>
        <v>29.77896548012199</v>
      </c>
      <c r="F305" s="585">
        <f>F304*4/G304*100</f>
        <v>55.76192799355307</v>
      </c>
      <c r="G305" s="585">
        <f>F305+E305+D305</f>
        <v>100.13352866023554</v>
      </c>
      <c r="H305" s="757">
        <f>H304*100/810</f>
        <v>82.65021399176956</v>
      </c>
      <c r="I305" s="757">
        <f>I304*100/180</f>
        <v>150.01151851851856</v>
      </c>
      <c r="J305" s="757">
        <f>J304*100/9</f>
        <v>205.0859259259259</v>
      </c>
      <c r="K305" s="757">
        <f>K304*100/45</f>
        <v>159.55357037037038</v>
      </c>
      <c r="L305" s="756"/>
      <c r="M305" s="549"/>
      <c r="N305" s="549"/>
      <c r="O305" s="549"/>
      <c r="P305" s="569"/>
      <c r="Q305" s="547"/>
      <c r="R305" s="547"/>
      <c r="S305" s="622"/>
      <c r="T305" s="623"/>
      <c r="U305" s="532"/>
      <c r="V305" s="532"/>
      <c r="W305" s="532"/>
      <c r="X305" s="532"/>
      <c r="Y305" s="532"/>
      <c r="Z305" s="532"/>
      <c r="AA305" s="532"/>
      <c r="AB305" s="532"/>
      <c r="AC305" s="532"/>
      <c r="AD305" s="532"/>
      <c r="AE305" s="532"/>
      <c r="AF305" s="532"/>
      <c r="AG305" s="532"/>
      <c r="AH305" s="532"/>
      <c r="AI305" s="532"/>
    </row>
    <row r="306" spans="1:35" ht="15" customHeight="1">
      <c r="A306" s="755" t="s">
        <v>2236</v>
      </c>
      <c r="B306" s="755"/>
      <c r="C306" s="758"/>
      <c r="D306" s="691" t="s">
        <v>2238</v>
      </c>
      <c r="E306" s="691" t="s">
        <v>2237</v>
      </c>
      <c r="F306" s="691" t="s">
        <v>2239</v>
      </c>
      <c r="G306" s="691">
        <v>1620</v>
      </c>
      <c r="H306" s="691"/>
      <c r="I306" s="691"/>
      <c r="J306" s="691"/>
      <c r="K306" s="691"/>
      <c r="L306" s="759"/>
      <c r="M306" s="549"/>
      <c r="N306" s="549"/>
      <c r="O306" s="549"/>
      <c r="P306" s="570"/>
      <c r="Q306" s="548"/>
      <c r="R306" s="548"/>
      <c r="S306" s="624"/>
      <c r="T306" s="548"/>
      <c r="U306" s="532"/>
      <c r="V306" s="532"/>
      <c r="W306" s="532"/>
      <c r="X306" s="532"/>
      <c r="Y306" s="532"/>
      <c r="Z306" s="532"/>
      <c r="AA306" s="532"/>
      <c r="AB306" s="532"/>
      <c r="AC306" s="532"/>
      <c r="AD306" s="532"/>
      <c r="AE306" s="532"/>
      <c r="AF306" s="532"/>
      <c r="AG306" s="532"/>
      <c r="AH306" s="532"/>
      <c r="AI306" s="532"/>
    </row>
    <row r="307" spans="1:35" ht="15" customHeight="1">
      <c r="A307" s="533" t="s">
        <v>2394</v>
      </c>
      <c r="B307" s="533"/>
      <c r="C307" s="533"/>
      <c r="D307" s="533"/>
      <c r="E307" s="535"/>
      <c r="F307" s="529"/>
      <c r="G307" s="529"/>
      <c r="H307" s="529"/>
      <c r="I307" s="529"/>
      <c r="J307" s="529"/>
      <c r="K307" s="529"/>
      <c r="L307" s="530"/>
      <c r="M307" s="549"/>
      <c r="N307" s="549"/>
      <c r="O307" s="549"/>
      <c r="P307" s="549"/>
      <c r="U307" s="532"/>
      <c r="V307" s="532"/>
      <c r="W307" s="532"/>
      <c r="X307" s="532"/>
      <c r="Y307" s="532"/>
      <c r="Z307" s="532"/>
      <c r="AA307" s="532"/>
      <c r="AB307" s="532"/>
      <c r="AC307" s="532"/>
      <c r="AD307" s="532"/>
      <c r="AE307" s="532"/>
      <c r="AF307" s="532"/>
      <c r="AG307" s="532"/>
      <c r="AH307" s="532"/>
      <c r="AI307" s="532"/>
    </row>
    <row r="308" spans="1:35" ht="15" customHeight="1">
      <c r="A308" s="536"/>
      <c r="B308" s="536"/>
      <c r="C308" s="537"/>
      <c r="D308" s="537"/>
      <c r="E308" s="535"/>
      <c r="F308" s="529"/>
      <c r="G308" s="529"/>
      <c r="H308" s="529"/>
      <c r="I308" s="529"/>
      <c r="J308" s="529"/>
      <c r="K308" s="529"/>
      <c r="L308" s="530"/>
      <c r="M308" s="549"/>
      <c r="N308" s="549"/>
      <c r="O308" s="549"/>
      <c r="P308" s="549"/>
      <c r="U308" s="532"/>
      <c r="V308" s="532"/>
      <c r="W308" s="532"/>
      <c r="X308" s="532"/>
      <c r="Y308" s="532"/>
      <c r="Z308" s="532"/>
      <c r="AA308" s="532"/>
      <c r="AB308" s="532"/>
      <c r="AC308" s="532"/>
      <c r="AD308" s="532"/>
      <c r="AE308" s="532"/>
      <c r="AF308" s="532"/>
      <c r="AG308" s="532"/>
      <c r="AH308" s="532"/>
      <c r="AI308" s="532"/>
    </row>
    <row r="309" spans="1:16" ht="17.25" customHeight="1">
      <c r="A309" s="845" t="s">
        <v>2235</v>
      </c>
      <c r="B309" s="845"/>
      <c r="C309" s="845"/>
      <c r="D309" s="845"/>
      <c r="E309" s="845"/>
      <c r="F309" s="845"/>
      <c r="G309" s="845"/>
      <c r="H309" s="845"/>
      <c r="I309" s="845"/>
      <c r="J309" s="845"/>
      <c r="K309" s="845"/>
      <c r="L309" s="845"/>
      <c r="M309" s="549"/>
      <c r="N309" s="549"/>
      <c r="O309" s="549"/>
      <c r="P309" s="549"/>
    </row>
    <row r="310" spans="1:16" ht="15">
      <c r="A310" s="505"/>
      <c r="B310" s="506"/>
      <c r="C310" s="507"/>
      <c r="D310" s="508"/>
      <c r="E310" s="508"/>
      <c r="F310" s="508"/>
      <c r="G310" s="508"/>
      <c r="H310" s="508"/>
      <c r="I310" s="508"/>
      <c r="J310" s="508"/>
      <c r="K310" s="508"/>
      <c r="L310" s="509"/>
      <c r="M310" s="549"/>
      <c r="N310" s="549"/>
      <c r="O310" s="549"/>
      <c r="P310" s="549"/>
    </row>
    <row r="311" spans="1:16" ht="15">
      <c r="A311" s="505"/>
      <c r="B311" s="506"/>
      <c r="C311" s="507"/>
      <c r="D311" s="571"/>
      <c r="E311" s="571"/>
      <c r="F311" s="571"/>
      <c r="G311" s="571"/>
      <c r="H311" s="508"/>
      <c r="I311" s="508"/>
      <c r="J311" s="508"/>
      <c r="K311" s="508"/>
      <c r="L311" s="509"/>
      <c r="M311" s="549"/>
      <c r="N311" s="549"/>
      <c r="O311" s="549"/>
      <c r="P311" s="549"/>
    </row>
    <row r="312" spans="1:16" ht="15">
      <c r="A312" s="505"/>
      <c r="B312" s="506"/>
      <c r="C312" s="507"/>
      <c r="D312" s="508"/>
      <c r="E312" s="508"/>
      <c r="F312" s="508"/>
      <c r="G312" s="508"/>
      <c r="H312" s="508"/>
      <c r="I312" s="508"/>
      <c r="J312" s="508"/>
      <c r="K312" s="508"/>
      <c r="L312" s="509"/>
      <c r="M312" s="549"/>
      <c r="N312" s="549"/>
      <c r="O312" s="549"/>
      <c r="P312" s="549"/>
    </row>
    <row r="313" spans="1:16" ht="15">
      <c r="A313" s="505"/>
      <c r="B313" s="506"/>
      <c r="C313" s="507"/>
      <c r="D313" s="508"/>
      <c r="E313" s="508"/>
      <c r="F313" s="508"/>
      <c r="G313" s="508"/>
      <c r="H313" s="508"/>
      <c r="I313" s="508"/>
      <c r="J313" s="508"/>
      <c r="K313" s="508"/>
      <c r="L313" s="509"/>
      <c r="M313" s="549"/>
      <c r="N313" s="549"/>
      <c r="O313" s="549"/>
      <c r="P313" s="549"/>
    </row>
    <row r="314" spans="1:16" ht="15">
      <c r="A314" s="505"/>
      <c r="B314" s="506"/>
      <c r="C314" s="507"/>
      <c r="D314" s="508"/>
      <c r="E314" s="508"/>
      <c r="F314" s="508"/>
      <c r="G314" s="508"/>
      <c r="H314" s="508"/>
      <c r="I314" s="508"/>
      <c r="J314" s="508"/>
      <c r="K314" s="508"/>
      <c r="L314" s="509"/>
      <c r="M314" s="549"/>
      <c r="N314" s="549"/>
      <c r="O314" s="549"/>
      <c r="P314" s="549"/>
    </row>
    <row r="315" spans="1:16" ht="15">
      <c r="A315" s="505"/>
      <c r="B315" s="506"/>
      <c r="C315" s="507"/>
      <c r="D315" s="508"/>
      <c r="E315" s="508"/>
      <c r="F315" s="508"/>
      <c r="G315" s="508"/>
      <c r="H315" s="508"/>
      <c r="I315" s="508"/>
      <c r="J315" s="508"/>
      <c r="K315" s="508"/>
      <c r="L315" s="509"/>
      <c r="M315" s="549"/>
      <c r="N315" s="549"/>
      <c r="O315" s="549"/>
      <c r="P315" s="549"/>
    </row>
    <row r="316" spans="1:16" ht="18" customHeight="1">
      <c r="A316" s="505"/>
      <c r="B316" s="506"/>
      <c r="C316" s="507"/>
      <c r="D316" s="508"/>
      <c r="E316" s="508"/>
      <c r="F316" s="508"/>
      <c r="G316" s="508"/>
      <c r="H316" s="508"/>
      <c r="I316" s="508"/>
      <c r="J316" s="508"/>
      <c r="K316" s="508"/>
      <c r="L316" s="509"/>
      <c r="M316" s="549"/>
      <c r="N316" s="549"/>
      <c r="O316" s="549"/>
      <c r="P316" s="549"/>
    </row>
    <row r="317" spans="1:16" ht="18" customHeight="1">
      <c r="A317" s="505"/>
      <c r="B317" s="506"/>
      <c r="C317" s="507"/>
      <c r="D317" s="508"/>
      <c r="E317" s="508"/>
      <c r="F317" s="508"/>
      <c r="G317" s="508"/>
      <c r="H317" s="508"/>
      <c r="I317" s="508"/>
      <c r="J317" s="508"/>
      <c r="K317" s="508"/>
      <c r="L317" s="509"/>
      <c r="M317" s="549"/>
      <c r="N317" s="549"/>
      <c r="O317" s="549"/>
      <c r="P317" s="549"/>
    </row>
    <row r="318" spans="1:16" ht="41.25" customHeight="1">
      <c r="A318" s="505"/>
      <c r="B318" s="506"/>
      <c r="C318" s="507"/>
      <c r="D318" s="508"/>
      <c r="E318" s="508"/>
      <c r="F318" s="508"/>
      <c r="G318" s="508"/>
      <c r="H318" s="508"/>
      <c r="I318" s="508"/>
      <c r="J318" s="508"/>
      <c r="K318" s="508"/>
      <c r="L318" s="509"/>
      <c r="M318" s="549"/>
      <c r="N318" s="549"/>
      <c r="O318" s="549"/>
      <c r="P318" s="549"/>
    </row>
    <row r="319" spans="1:16" ht="15">
      <c r="A319" s="505"/>
      <c r="B319" s="506"/>
      <c r="C319" s="507"/>
      <c r="D319" s="508"/>
      <c r="E319" s="508"/>
      <c r="F319" s="508"/>
      <c r="G319" s="508"/>
      <c r="H319" s="508"/>
      <c r="I319" s="508"/>
      <c r="J319" s="508"/>
      <c r="K319" s="508"/>
      <c r="L319" s="509"/>
      <c r="M319" s="549"/>
      <c r="N319" s="549"/>
      <c r="O319" s="549"/>
      <c r="P319" s="549"/>
    </row>
    <row r="320" spans="1:16" ht="15" customHeight="1">
      <c r="A320" s="505"/>
      <c r="B320" s="506"/>
      <c r="C320" s="507"/>
      <c r="D320" s="508"/>
      <c r="E320" s="508"/>
      <c r="F320" s="508"/>
      <c r="G320" s="508"/>
      <c r="H320" s="508"/>
      <c r="I320" s="508"/>
      <c r="J320" s="508"/>
      <c r="K320" s="508"/>
      <c r="L320" s="509"/>
      <c r="M320" s="549"/>
      <c r="N320" s="549"/>
      <c r="O320" s="549"/>
      <c r="P320" s="549"/>
    </row>
    <row r="321" spans="1:16" ht="15">
      <c r="A321" s="505"/>
      <c r="B321" s="506"/>
      <c r="C321" s="507"/>
      <c r="D321" s="508"/>
      <c r="E321" s="508"/>
      <c r="F321" s="508"/>
      <c r="G321" s="508"/>
      <c r="H321" s="508"/>
      <c r="I321" s="508"/>
      <c r="J321" s="508"/>
      <c r="K321" s="508"/>
      <c r="L321" s="509"/>
      <c r="M321" s="549"/>
      <c r="N321" s="549"/>
      <c r="O321" s="549"/>
      <c r="P321" s="549"/>
    </row>
    <row r="322" spans="1:16" ht="15">
      <c r="A322" s="505"/>
      <c r="B322" s="506"/>
      <c r="C322" s="507"/>
      <c r="D322" s="508"/>
      <c r="E322" s="508"/>
      <c r="F322" s="508"/>
      <c r="G322" s="508"/>
      <c r="H322" s="508"/>
      <c r="I322" s="508"/>
      <c r="J322" s="508"/>
      <c r="K322" s="508"/>
      <c r="L322" s="509"/>
      <c r="M322" s="549"/>
      <c r="N322" s="549"/>
      <c r="O322" s="549"/>
      <c r="P322" s="549"/>
    </row>
    <row r="323" spans="1:16" ht="15">
      <c r="A323" s="505"/>
      <c r="B323" s="506"/>
      <c r="C323" s="507"/>
      <c r="D323" s="508"/>
      <c r="E323" s="508"/>
      <c r="F323" s="508"/>
      <c r="G323" s="508"/>
      <c r="H323" s="508"/>
      <c r="I323" s="508"/>
      <c r="J323" s="508"/>
      <c r="K323" s="508"/>
      <c r="L323" s="509"/>
      <c r="M323" s="549"/>
      <c r="N323" s="549"/>
      <c r="O323" s="549"/>
      <c r="P323" s="549"/>
    </row>
    <row r="324" spans="1:16" ht="15">
      <c r="A324" s="505"/>
      <c r="B324" s="506"/>
      <c r="C324" s="507"/>
      <c r="D324" s="508"/>
      <c r="E324" s="508"/>
      <c r="F324" s="508"/>
      <c r="G324" s="508"/>
      <c r="H324" s="508"/>
      <c r="I324" s="508"/>
      <c r="J324" s="508"/>
      <c r="K324" s="508"/>
      <c r="L324" s="509"/>
      <c r="M324" s="549"/>
      <c r="N324" s="549"/>
      <c r="O324" s="549"/>
      <c r="P324" s="549"/>
    </row>
    <row r="325" spans="1:16" ht="12.75" customHeight="1">
      <c r="A325" s="505"/>
      <c r="B325" s="506"/>
      <c r="C325" s="507"/>
      <c r="D325" s="508"/>
      <c r="E325" s="508"/>
      <c r="F325" s="508"/>
      <c r="G325" s="508"/>
      <c r="H325" s="508"/>
      <c r="I325" s="508"/>
      <c r="J325" s="508"/>
      <c r="K325" s="508"/>
      <c r="L325" s="509"/>
      <c r="M325" s="549"/>
      <c r="N325" s="549"/>
      <c r="O325" s="549"/>
      <c r="P325" s="549"/>
    </row>
    <row r="326" spans="1:16" ht="15">
      <c r="A326" s="505"/>
      <c r="B326" s="506"/>
      <c r="C326" s="507"/>
      <c r="D326" s="508"/>
      <c r="E326" s="508"/>
      <c r="F326" s="508"/>
      <c r="G326" s="508"/>
      <c r="H326" s="508"/>
      <c r="I326" s="508"/>
      <c r="J326" s="508"/>
      <c r="K326" s="508"/>
      <c r="L326" s="509"/>
      <c r="M326" s="549"/>
      <c r="N326" s="549"/>
      <c r="O326" s="549"/>
      <c r="P326" s="549"/>
    </row>
    <row r="327" spans="1:16" ht="10.5" customHeight="1">
      <c r="A327" s="505"/>
      <c r="B327" s="506"/>
      <c r="C327" s="507"/>
      <c r="D327" s="508"/>
      <c r="E327" s="508"/>
      <c r="F327" s="508"/>
      <c r="G327" s="508"/>
      <c r="H327" s="508"/>
      <c r="I327" s="508"/>
      <c r="J327" s="508"/>
      <c r="K327" s="508"/>
      <c r="L327" s="509"/>
      <c r="M327" s="549"/>
      <c r="N327" s="549"/>
      <c r="O327" s="549"/>
      <c r="P327" s="549"/>
    </row>
    <row r="328" spans="1:16" ht="15">
      <c r="A328" s="505"/>
      <c r="B328" s="506"/>
      <c r="C328" s="507"/>
      <c r="D328" s="508"/>
      <c r="E328" s="508"/>
      <c r="F328" s="508"/>
      <c r="G328" s="508"/>
      <c r="H328" s="508"/>
      <c r="I328" s="508"/>
      <c r="J328" s="508"/>
      <c r="K328" s="508"/>
      <c r="L328" s="509"/>
      <c r="M328" s="549"/>
      <c r="N328" s="549"/>
      <c r="O328" s="549"/>
      <c r="P328" s="549"/>
    </row>
    <row r="329" spans="1:16" ht="15">
      <c r="A329" s="505"/>
      <c r="B329" s="506"/>
      <c r="C329" s="507"/>
      <c r="D329" s="508"/>
      <c r="E329" s="508"/>
      <c r="F329" s="508"/>
      <c r="G329" s="508"/>
      <c r="H329" s="508"/>
      <c r="I329" s="508"/>
      <c r="J329" s="508"/>
      <c r="K329" s="508"/>
      <c r="L329" s="509"/>
      <c r="M329" s="549"/>
      <c r="N329" s="549"/>
      <c r="O329" s="549"/>
      <c r="P329" s="549"/>
    </row>
    <row r="330" spans="1:16" ht="15">
      <c r="A330" s="505"/>
      <c r="B330" s="506"/>
      <c r="C330" s="507"/>
      <c r="D330" s="508"/>
      <c r="E330" s="508"/>
      <c r="F330" s="508"/>
      <c r="G330" s="508"/>
      <c r="H330" s="508"/>
      <c r="I330" s="508"/>
      <c r="J330" s="508"/>
      <c r="K330" s="508"/>
      <c r="L330" s="509"/>
      <c r="M330" s="549"/>
      <c r="N330" s="549"/>
      <c r="O330" s="549"/>
      <c r="P330" s="549"/>
    </row>
    <row r="331" spans="1:16" ht="15">
      <c r="A331" s="505"/>
      <c r="B331" s="506"/>
      <c r="C331" s="507"/>
      <c r="D331" s="508"/>
      <c r="E331" s="508"/>
      <c r="F331" s="508"/>
      <c r="G331" s="508"/>
      <c r="H331" s="508"/>
      <c r="I331" s="508"/>
      <c r="J331" s="508"/>
      <c r="K331" s="508"/>
      <c r="L331" s="509"/>
      <c r="M331" s="549"/>
      <c r="N331" s="549"/>
      <c r="O331" s="549"/>
      <c r="P331" s="549"/>
    </row>
    <row r="332" spans="1:16" ht="15">
      <c r="A332" s="505"/>
      <c r="B332" s="506"/>
      <c r="C332" s="507"/>
      <c r="D332" s="508"/>
      <c r="E332" s="508"/>
      <c r="F332" s="508"/>
      <c r="G332" s="508"/>
      <c r="H332" s="508"/>
      <c r="I332" s="508"/>
      <c r="J332" s="508"/>
      <c r="K332" s="508"/>
      <c r="L332" s="509"/>
      <c r="M332" s="549"/>
      <c r="N332" s="549"/>
      <c r="O332" s="549"/>
      <c r="P332" s="549"/>
    </row>
    <row r="333" spans="1:16" ht="15">
      <c r="A333" s="505"/>
      <c r="B333" s="506"/>
      <c r="C333" s="507"/>
      <c r="D333" s="508"/>
      <c r="E333" s="508"/>
      <c r="F333" s="508"/>
      <c r="G333" s="508"/>
      <c r="H333" s="508"/>
      <c r="I333" s="508"/>
      <c r="J333" s="508"/>
      <c r="K333" s="508"/>
      <c r="L333" s="509"/>
      <c r="M333" s="549"/>
      <c r="N333" s="549"/>
      <c r="O333" s="549"/>
      <c r="P333" s="549"/>
    </row>
    <row r="334" spans="1:16" ht="15">
      <c r="A334" s="505"/>
      <c r="B334" s="506"/>
      <c r="C334" s="507"/>
      <c r="D334" s="508"/>
      <c r="E334" s="508"/>
      <c r="F334" s="508"/>
      <c r="G334" s="508"/>
      <c r="H334" s="508"/>
      <c r="I334" s="508"/>
      <c r="J334" s="508"/>
      <c r="K334" s="508"/>
      <c r="L334" s="509"/>
      <c r="M334" s="549"/>
      <c r="N334" s="549"/>
      <c r="O334" s="549"/>
      <c r="P334" s="549"/>
    </row>
    <row r="335" spans="1:16" ht="25.5" customHeight="1">
      <c r="A335" s="505"/>
      <c r="B335" s="506"/>
      <c r="C335" s="507"/>
      <c r="D335" s="508"/>
      <c r="E335" s="508"/>
      <c r="F335" s="508"/>
      <c r="G335" s="508"/>
      <c r="H335" s="508"/>
      <c r="I335" s="508"/>
      <c r="J335" s="508"/>
      <c r="K335" s="508"/>
      <c r="L335" s="509"/>
      <c r="M335" s="549"/>
      <c r="N335" s="549"/>
      <c r="O335" s="549"/>
      <c r="P335" s="549"/>
    </row>
    <row r="336" spans="1:16" ht="15">
      <c r="A336" s="505"/>
      <c r="B336" s="506"/>
      <c r="C336" s="507"/>
      <c r="D336" s="508"/>
      <c r="E336" s="508"/>
      <c r="F336" s="508"/>
      <c r="G336" s="508"/>
      <c r="H336" s="508"/>
      <c r="I336" s="508"/>
      <c r="J336" s="508"/>
      <c r="K336" s="508"/>
      <c r="L336" s="509"/>
      <c r="M336" s="549"/>
      <c r="N336" s="549"/>
      <c r="O336" s="549"/>
      <c r="P336" s="549"/>
    </row>
    <row r="337" spans="1:16" ht="15">
      <c r="A337" s="505"/>
      <c r="B337" s="506"/>
      <c r="C337" s="507"/>
      <c r="D337" s="508"/>
      <c r="E337" s="508"/>
      <c r="F337" s="508"/>
      <c r="G337" s="508"/>
      <c r="H337" s="508"/>
      <c r="I337" s="508"/>
      <c r="J337" s="508"/>
      <c r="K337" s="508"/>
      <c r="L337" s="509"/>
      <c r="M337" s="549"/>
      <c r="N337" s="549"/>
      <c r="O337" s="549"/>
      <c r="P337" s="549"/>
    </row>
    <row r="338" spans="1:16" ht="15" customHeight="1">
      <c r="A338" s="505"/>
      <c r="B338" s="506"/>
      <c r="C338" s="507"/>
      <c r="D338" s="508"/>
      <c r="E338" s="508"/>
      <c r="F338" s="508"/>
      <c r="G338" s="508"/>
      <c r="H338" s="508"/>
      <c r="I338" s="508"/>
      <c r="J338" s="508"/>
      <c r="K338" s="508"/>
      <c r="L338" s="509"/>
      <c r="M338" s="549"/>
      <c r="N338" s="549"/>
      <c r="O338" s="549"/>
      <c r="P338" s="549"/>
    </row>
    <row r="339" spans="1:16" ht="15">
      <c r="A339" s="505"/>
      <c r="B339" s="506"/>
      <c r="C339" s="507"/>
      <c r="D339" s="508"/>
      <c r="E339" s="508"/>
      <c r="F339" s="508"/>
      <c r="G339" s="508"/>
      <c r="H339" s="508"/>
      <c r="I339" s="508"/>
      <c r="J339" s="508"/>
      <c r="K339" s="508"/>
      <c r="L339" s="509"/>
      <c r="M339" s="549"/>
      <c r="N339" s="549"/>
      <c r="O339" s="549"/>
      <c r="P339" s="549"/>
    </row>
    <row r="344" ht="40.5" customHeight="1"/>
  </sheetData>
  <sheetProtection selectLockedCells="1" selectUnlockedCells="1"/>
  <mergeCells count="24">
    <mergeCell ref="A309:L309"/>
    <mergeCell ref="A216:L216"/>
    <mergeCell ref="A244:L244"/>
    <mergeCell ref="A273:L273"/>
    <mergeCell ref="A12:A13"/>
    <mergeCell ref="B12:B13"/>
    <mergeCell ref="C12:C13"/>
    <mergeCell ref="A155:L155"/>
    <mergeCell ref="A186:L186"/>
    <mergeCell ref="A125:L125"/>
    <mergeCell ref="A97:L97"/>
    <mergeCell ref="K12:K13"/>
    <mergeCell ref="L12:L13"/>
    <mergeCell ref="A14:L14"/>
    <mergeCell ref="A70:L70"/>
    <mergeCell ref="A41:L41"/>
    <mergeCell ref="A10:L10"/>
    <mergeCell ref="D12:F12"/>
    <mergeCell ref="G12:G13"/>
    <mergeCell ref="H12:J12"/>
    <mergeCell ref="J4:L4"/>
    <mergeCell ref="A8:L8"/>
    <mergeCell ref="A9:L9"/>
    <mergeCell ref="A11:L11"/>
  </mergeCells>
  <printOptions/>
  <pageMargins left="0.25" right="0.25" top="0.2902777777777778" bottom="0.75" header="0.5118055555555555" footer="0.5118055555555555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R308"/>
  <sheetViews>
    <sheetView tabSelected="1" zoomScale="93" zoomScaleNormal="93" workbookViewId="0" topLeftCell="A1">
      <selection activeCell="R14" sqref="R14"/>
    </sheetView>
  </sheetViews>
  <sheetFormatPr defaultColWidth="9.00390625" defaultRowHeight="12.75"/>
  <cols>
    <col min="1" max="1" width="18.75390625" style="510" customWidth="1"/>
    <col min="2" max="2" width="50.00390625" style="511" customWidth="1"/>
    <col min="3" max="3" width="8.125" style="512" customWidth="1"/>
    <col min="4" max="11" width="8.125" style="513" customWidth="1"/>
    <col min="12" max="12" width="22.25390625" style="514" customWidth="1"/>
    <col min="13" max="13" width="33.125" style="538" hidden="1" customWidth="1"/>
    <col min="14" max="18" width="9.125" style="538" customWidth="1"/>
    <col min="19" max="16384" width="9.125" style="532" customWidth="1"/>
  </cols>
  <sheetData>
    <row r="1" spans="1:12" ht="19.5" customHeight="1">
      <c r="A1" s="486"/>
      <c r="B1" s="487"/>
      <c r="C1" s="488"/>
      <c r="D1" s="489"/>
      <c r="E1" s="489"/>
      <c r="F1" s="490"/>
      <c r="G1" s="490"/>
      <c r="H1" s="490"/>
      <c r="I1" s="490"/>
      <c r="J1" s="491" t="s">
        <v>2220</v>
      </c>
      <c r="K1" s="491"/>
      <c r="L1" s="492"/>
    </row>
    <row r="2" spans="1:12" ht="15.75" customHeight="1">
      <c r="A2" s="486"/>
      <c r="B2" s="487"/>
      <c r="C2" s="488"/>
      <c r="D2" s="489"/>
      <c r="E2" s="489"/>
      <c r="F2" s="490"/>
      <c r="G2" s="490"/>
      <c r="H2" s="490"/>
      <c r="I2" s="490"/>
      <c r="J2" s="492"/>
      <c r="K2" s="492"/>
      <c r="L2" s="492"/>
    </row>
    <row r="3" spans="1:12" ht="19.5" customHeight="1">
      <c r="A3" s="486"/>
      <c r="B3" s="487"/>
      <c r="C3" s="488"/>
      <c r="D3" s="489"/>
      <c r="E3" s="489"/>
      <c r="F3" s="490"/>
      <c r="G3" s="490"/>
      <c r="H3" s="490"/>
      <c r="I3" s="490"/>
      <c r="J3" s="515" t="s">
        <v>2219</v>
      </c>
      <c r="K3" s="493"/>
      <c r="L3" s="492"/>
    </row>
    <row r="4" spans="1:12" ht="19.5" customHeight="1">
      <c r="A4" s="486"/>
      <c r="B4" s="487"/>
      <c r="C4" s="488"/>
      <c r="D4" s="489"/>
      <c r="E4" s="489"/>
      <c r="F4" s="490"/>
      <c r="G4" s="490"/>
      <c r="H4" s="490"/>
      <c r="I4" s="490"/>
      <c r="J4" s="841" t="s">
        <v>2401</v>
      </c>
      <c r="K4" s="841"/>
      <c r="L4" s="841"/>
    </row>
    <row r="5" spans="1:12" ht="19.5" customHeight="1">
      <c r="A5" s="486"/>
      <c r="B5" s="487"/>
      <c r="C5" s="488"/>
      <c r="D5" s="489"/>
      <c r="E5" s="489"/>
      <c r="F5" s="490"/>
      <c r="G5" s="490"/>
      <c r="H5" s="490"/>
      <c r="I5" s="490"/>
      <c r="J5" s="516"/>
      <c r="K5" s="494"/>
      <c r="L5" s="492"/>
    </row>
    <row r="6" spans="1:12" ht="19.5" customHeight="1">
      <c r="A6" s="486"/>
      <c r="B6" s="487"/>
      <c r="C6" s="488"/>
      <c r="D6" s="489"/>
      <c r="E6" s="489"/>
      <c r="F6" s="495"/>
      <c r="G6" s="495"/>
      <c r="H6" s="495"/>
      <c r="I6" s="495"/>
      <c r="J6" s="494" t="s">
        <v>2399</v>
      </c>
      <c r="K6" s="494"/>
      <c r="L6" s="492" t="s">
        <v>2400</v>
      </c>
    </row>
    <row r="7" spans="1:12" ht="15.75" customHeight="1">
      <c r="A7" s="486"/>
      <c r="B7" s="487"/>
      <c r="C7" s="488"/>
      <c r="D7" s="489"/>
      <c r="E7" s="489"/>
      <c r="F7" s="495"/>
      <c r="G7" s="495"/>
      <c r="H7" s="495"/>
      <c r="I7" s="495"/>
      <c r="J7" s="494"/>
      <c r="K7" s="494"/>
      <c r="L7" s="492"/>
    </row>
    <row r="8" spans="1:12" ht="19.5" customHeight="1">
      <c r="A8" s="842" t="s">
        <v>2395</v>
      </c>
      <c r="B8" s="842"/>
      <c r="C8" s="842"/>
      <c r="D8" s="842"/>
      <c r="E8" s="842"/>
      <c r="F8" s="842"/>
      <c r="G8" s="842"/>
      <c r="H8" s="842"/>
      <c r="I8" s="842"/>
      <c r="J8" s="842"/>
      <c r="K8" s="842"/>
      <c r="L8" s="842"/>
    </row>
    <row r="9" spans="1:12" ht="18.75" customHeight="1">
      <c r="A9" s="837" t="s">
        <v>2402</v>
      </c>
      <c r="B9" s="837"/>
      <c r="C9" s="837"/>
      <c r="D9" s="837"/>
      <c r="E9" s="837"/>
      <c r="F9" s="837"/>
      <c r="G9" s="837"/>
      <c r="H9" s="837"/>
      <c r="I9" s="837"/>
      <c r="J9" s="837"/>
      <c r="K9" s="837"/>
      <c r="L9" s="837"/>
    </row>
    <row r="10" spans="1:12" ht="18.75" customHeight="1">
      <c r="A10" s="837" t="s">
        <v>2349</v>
      </c>
      <c r="B10" s="837"/>
      <c r="C10" s="837"/>
      <c r="D10" s="837"/>
      <c r="E10" s="837"/>
      <c r="F10" s="837"/>
      <c r="G10" s="837"/>
      <c r="H10" s="837"/>
      <c r="I10" s="837"/>
      <c r="J10" s="837"/>
      <c r="K10" s="837"/>
      <c r="L10" s="837"/>
    </row>
    <row r="11" spans="1:12" ht="15.75" customHeight="1">
      <c r="A11" s="843" t="s">
        <v>2396</v>
      </c>
      <c r="B11" s="843"/>
      <c r="C11" s="843"/>
      <c r="D11" s="843"/>
      <c r="E11" s="843"/>
      <c r="F11" s="843"/>
      <c r="G11" s="843"/>
      <c r="H11" s="843"/>
      <c r="I11" s="843"/>
      <c r="J11" s="843"/>
      <c r="K11" s="843"/>
      <c r="L11" s="843"/>
    </row>
    <row r="12" spans="1:13" ht="18" customHeight="1">
      <c r="A12" s="846" t="s">
        <v>0</v>
      </c>
      <c r="B12" s="846" t="s">
        <v>1</v>
      </c>
      <c r="C12" s="846" t="s">
        <v>2</v>
      </c>
      <c r="D12" s="838" t="s">
        <v>3</v>
      </c>
      <c r="E12" s="838"/>
      <c r="F12" s="838"/>
      <c r="G12" s="839" t="s">
        <v>4</v>
      </c>
      <c r="H12" s="840" t="s">
        <v>5</v>
      </c>
      <c r="I12" s="840"/>
      <c r="J12" s="840"/>
      <c r="K12" s="840" t="s">
        <v>6</v>
      </c>
      <c r="L12" s="840" t="s">
        <v>2212</v>
      </c>
      <c r="M12" s="595" t="s">
        <v>197</v>
      </c>
    </row>
    <row r="13" spans="1:12" ht="30" customHeight="1">
      <c r="A13" s="846"/>
      <c r="B13" s="846"/>
      <c r="C13" s="846"/>
      <c r="D13" s="630" t="s">
        <v>8</v>
      </c>
      <c r="E13" s="630" t="s">
        <v>9</v>
      </c>
      <c r="F13" s="630" t="s">
        <v>10</v>
      </c>
      <c r="G13" s="839"/>
      <c r="H13" s="631" t="s">
        <v>11</v>
      </c>
      <c r="I13" s="631" t="s">
        <v>12</v>
      </c>
      <c r="J13" s="631" t="s">
        <v>13</v>
      </c>
      <c r="K13" s="840"/>
      <c r="L13" s="840"/>
    </row>
    <row r="14" spans="1:12" ht="18.75" customHeight="1">
      <c r="A14" s="844" t="s">
        <v>2387</v>
      </c>
      <c r="B14" s="844"/>
      <c r="C14" s="844"/>
      <c r="D14" s="844"/>
      <c r="E14" s="844"/>
      <c r="F14" s="844"/>
      <c r="G14" s="844"/>
      <c r="H14" s="844"/>
      <c r="I14" s="844"/>
      <c r="J14" s="844"/>
      <c r="K14" s="844"/>
      <c r="L14" s="844"/>
    </row>
    <row r="15" spans="1:12" ht="18.75" customHeight="1">
      <c r="A15" s="632" t="s">
        <v>15</v>
      </c>
      <c r="B15" s="633"/>
      <c r="C15" s="633"/>
      <c r="D15" s="633"/>
      <c r="E15" s="633"/>
      <c r="F15" s="633"/>
      <c r="G15" s="633"/>
      <c r="H15" s="633"/>
      <c r="I15" s="633"/>
      <c r="J15" s="633"/>
      <c r="K15" s="633"/>
      <c r="L15" s="633"/>
    </row>
    <row r="16" spans="1:12" ht="17.25" customHeight="1">
      <c r="A16" s="552"/>
      <c r="B16" s="634" t="s">
        <v>2307</v>
      </c>
      <c r="C16" s="760">
        <v>10</v>
      </c>
      <c r="D16" s="496">
        <v>1.83</v>
      </c>
      <c r="E16" s="496">
        <v>4.11</v>
      </c>
      <c r="F16" s="498">
        <v>0.03</v>
      </c>
      <c r="G16" s="497">
        <v>44.9</v>
      </c>
      <c r="H16" s="498">
        <v>69.24</v>
      </c>
      <c r="I16" s="496">
        <v>2.73</v>
      </c>
      <c r="J16" s="496">
        <v>0.08</v>
      </c>
      <c r="K16" s="496">
        <v>0.1</v>
      </c>
      <c r="L16" s="501" t="s">
        <v>2151</v>
      </c>
    </row>
    <row r="17" spans="1:12" ht="18" customHeight="1">
      <c r="A17" s="632"/>
      <c r="B17" s="606" t="s">
        <v>2100</v>
      </c>
      <c r="C17" s="635">
        <v>150</v>
      </c>
      <c r="D17" s="603">
        <v>3.7</v>
      </c>
      <c r="E17" s="603">
        <v>3.8</v>
      </c>
      <c r="F17" s="603">
        <v>12.4</v>
      </c>
      <c r="G17" s="690">
        <v>99</v>
      </c>
      <c r="H17" s="603">
        <v>121.3</v>
      </c>
      <c r="I17" s="603">
        <v>21.7</v>
      </c>
      <c r="J17" s="603">
        <v>0.4</v>
      </c>
      <c r="K17" s="603">
        <v>0.7</v>
      </c>
      <c r="L17" s="637" t="s">
        <v>18</v>
      </c>
    </row>
    <row r="18" spans="1:12" ht="18.75" customHeight="1">
      <c r="A18" s="632"/>
      <c r="B18" s="634" t="s">
        <v>19</v>
      </c>
      <c r="C18" s="761">
        <v>170</v>
      </c>
      <c r="D18" s="502">
        <v>2.7</v>
      </c>
      <c r="E18" s="502">
        <v>2.3</v>
      </c>
      <c r="F18" s="502">
        <v>8.9</v>
      </c>
      <c r="G18" s="503">
        <v>67</v>
      </c>
      <c r="H18" s="502">
        <v>106.9</v>
      </c>
      <c r="I18" s="502">
        <v>11.9</v>
      </c>
      <c r="J18" s="502">
        <v>0.1</v>
      </c>
      <c r="K18" s="502">
        <v>1.1</v>
      </c>
      <c r="L18" s="638" t="s">
        <v>20</v>
      </c>
    </row>
    <row r="19" spans="1:12" ht="18" customHeight="1">
      <c r="A19" s="632"/>
      <c r="B19" s="639" t="s">
        <v>2385</v>
      </c>
      <c r="C19" s="499">
        <v>21</v>
      </c>
      <c r="D19" s="502">
        <v>1.5</v>
      </c>
      <c r="E19" s="502">
        <v>0.6</v>
      </c>
      <c r="F19" s="502">
        <v>10.3</v>
      </c>
      <c r="G19" s="503">
        <v>55</v>
      </c>
      <c r="H19" s="502">
        <v>7</v>
      </c>
      <c r="I19" s="502">
        <v>9.5</v>
      </c>
      <c r="J19" s="502">
        <v>0.8</v>
      </c>
      <c r="K19" s="502">
        <v>0</v>
      </c>
      <c r="L19" s="640" t="s">
        <v>22</v>
      </c>
    </row>
    <row r="20" spans="1:12" ht="15.75" customHeight="1">
      <c r="A20" s="632" t="s">
        <v>2213</v>
      </c>
      <c r="B20" s="762"/>
      <c r="C20" s="499">
        <f>SUM(C16:C19)</f>
        <v>351</v>
      </c>
      <c r="D20" s="763">
        <f>SUM(D16:D19)</f>
        <v>9.73</v>
      </c>
      <c r="E20" s="763">
        <f>SUM(E16:E19)</f>
        <v>10.81</v>
      </c>
      <c r="F20" s="763">
        <f>SUM(F16:F19)</f>
        <v>31.63</v>
      </c>
      <c r="G20" s="503">
        <f>SUM(G16:G19)</f>
        <v>265.9</v>
      </c>
      <c r="H20" s="763">
        <f>H16+H17+H18+H19</f>
        <v>304.44</v>
      </c>
      <c r="I20" s="763">
        <f>I16+I17+I18+I19</f>
        <v>45.83</v>
      </c>
      <c r="J20" s="763">
        <f>J16+J17+J18+J19</f>
        <v>1.3800000000000001</v>
      </c>
      <c r="K20" s="763">
        <f>K16+K17+K18+K19</f>
        <v>1.9</v>
      </c>
      <c r="L20" s="645"/>
    </row>
    <row r="21" spans="1:12" ht="15.75" customHeight="1">
      <c r="A21" s="632" t="s">
        <v>50</v>
      </c>
      <c r="B21" s="519" t="s">
        <v>2243</v>
      </c>
      <c r="C21" s="761">
        <v>150</v>
      </c>
      <c r="D21" s="502">
        <v>0.8</v>
      </c>
      <c r="E21" s="502">
        <v>0</v>
      </c>
      <c r="F21" s="502">
        <v>15.2</v>
      </c>
      <c r="G21" s="503">
        <v>68</v>
      </c>
      <c r="H21" s="502">
        <v>10.5</v>
      </c>
      <c r="I21" s="502">
        <v>6</v>
      </c>
      <c r="J21" s="502"/>
      <c r="K21" s="502">
        <v>3</v>
      </c>
      <c r="L21" s="647" t="s">
        <v>24</v>
      </c>
    </row>
    <row r="22" spans="1:12" ht="16.5" customHeight="1">
      <c r="A22" s="648"/>
      <c r="B22" s="504"/>
      <c r="C22" s="499">
        <f aca="true" t="shared" si="0" ref="C22:K22">C21</f>
        <v>150</v>
      </c>
      <c r="D22" s="763">
        <f t="shared" si="0"/>
        <v>0.8</v>
      </c>
      <c r="E22" s="763">
        <f t="shared" si="0"/>
        <v>0</v>
      </c>
      <c r="F22" s="763">
        <f t="shared" si="0"/>
        <v>15.2</v>
      </c>
      <c r="G22" s="503">
        <f t="shared" si="0"/>
        <v>68</v>
      </c>
      <c r="H22" s="763">
        <f t="shared" si="0"/>
        <v>10.5</v>
      </c>
      <c r="I22" s="763">
        <f t="shared" si="0"/>
        <v>6</v>
      </c>
      <c r="J22" s="763">
        <f t="shared" si="0"/>
        <v>0</v>
      </c>
      <c r="K22" s="763">
        <f t="shared" si="0"/>
        <v>3</v>
      </c>
      <c r="L22" s="604"/>
    </row>
    <row r="23" spans="1:12" ht="15" customHeight="1">
      <c r="A23" s="632" t="s">
        <v>25</v>
      </c>
      <c r="B23" s="504"/>
      <c r="C23" s="499"/>
      <c r="D23" s="763"/>
      <c r="E23" s="763"/>
      <c r="F23" s="763"/>
      <c r="G23" s="763"/>
      <c r="H23" s="763"/>
      <c r="I23" s="763"/>
      <c r="J23" s="763"/>
      <c r="K23" s="763"/>
      <c r="L23" s="604"/>
    </row>
    <row r="24" spans="1:12" ht="15.75" customHeight="1">
      <c r="A24" s="552"/>
      <c r="B24" s="519" t="s">
        <v>2260</v>
      </c>
      <c r="C24" s="764" t="s">
        <v>2298</v>
      </c>
      <c r="D24" s="765">
        <v>0.36</v>
      </c>
      <c r="E24" s="765">
        <v>1.8</v>
      </c>
      <c r="F24" s="766">
        <v>1.9</v>
      </c>
      <c r="G24" s="767">
        <v>27</v>
      </c>
      <c r="H24" s="766">
        <v>9.5</v>
      </c>
      <c r="I24" s="765">
        <v>10.6</v>
      </c>
      <c r="J24" s="765">
        <v>0.2</v>
      </c>
      <c r="K24" s="765">
        <v>1.5</v>
      </c>
      <c r="L24" s="501" t="s">
        <v>2152</v>
      </c>
    </row>
    <row r="25" spans="1:12" ht="15" customHeight="1">
      <c r="A25" s="632"/>
      <c r="B25" s="504" t="s">
        <v>219</v>
      </c>
      <c r="C25" s="499">
        <v>150</v>
      </c>
      <c r="D25" s="502">
        <v>1.02</v>
      </c>
      <c r="E25" s="502">
        <v>2.8920000000000003</v>
      </c>
      <c r="F25" s="502">
        <v>4.008</v>
      </c>
      <c r="G25" s="503">
        <v>46</v>
      </c>
      <c r="H25" s="765">
        <v>30.1</v>
      </c>
      <c r="I25" s="765">
        <v>10.95</v>
      </c>
      <c r="J25" s="765">
        <v>0.4</v>
      </c>
      <c r="K25" s="502">
        <v>12.018000000000002</v>
      </c>
      <c r="L25" s="604" t="s">
        <v>2153</v>
      </c>
    </row>
    <row r="26" spans="1:12" ht="15" customHeight="1">
      <c r="A26" s="632"/>
      <c r="B26" s="504" t="s">
        <v>183</v>
      </c>
      <c r="C26" s="499">
        <v>5</v>
      </c>
      <c r="D26" s="502">
        <v>0.105</v>
      </c>
      <c r="E26" s="502">
        <v>0.75</v>
      </c>
      <c r="F26" s="502">
        <v>0.12</v>
      </c>
      <c r="G26" s="503">
        <v>7.725</v>
      </c>
      <c r="H26" s="502">
        <v>4</v>
      </c>
      <c r="I26" s="502">
        <v>0.5</v>
      </c>
      <c r="J26" s="502">
        <v>0</v>
      </c>
      <c r="K26" s="502">
        <v>0</v>
      </c>
      <c r="L26" s="501" t="s">
        <v>17</v>
      </c>
    </row>
    <row r="27" spans="1:12" ht="15" customHeight="1">
      <c r="A27" s="632"/>
      <c r="B27" s="519" t="s">
        <v>2098</v>
      </c>
      <c r="C27" s="761">
        <v>150</v>
      </c>
      <c r="D27" s="768">
        <v>11.15</v>
      </c>
      <c r="E27" s="768">
        <v>12.24</v>
      </c>
      <c r="F27" s="768">
        <v>27.05</v>
      </c>
      <c r="G27" s="769">
        <v>263</v>
      </c>
      <c r="H27" s="768">
        <v>12.3</v>
      </c>
      <c r="I27" s="768">
        <v>35.6</v>
      </c>
      <c r="J27" s="768">
        <v>2</v>
      </c>
      <c r="K27" s="768">
        <v>1</v>
      </c>
      <c r="L27" s="604" t="s">
        <v>2154</v>
      </c>
    </row>
    <row r="28" spans="1:12" ht="15" customHeight="1">
      <c r="A28" s="632"/>
      <c r="B28" s="519" t="s">
        <v>2297</v>
      </c>
      <c r="C28" s="499">
        <v>150</v>
      </c>
      <c r="D28" s="502">
        <v>0.297</v>
      </c>
      <c r="E28" s="502">
        <v>0.013500000000000002</v>
      </c>
      <c r="F28" s="502">
        <v>16.8</v>
      </c>
      <c r="G28" s="503">
        <v>68</v>
      </c>
      <c r="H28" s="502">
        <v>23.9</v>
      </c>
      <c r="I28" s="502">
        <v>4.5</v>
      </c>
      <c r="J28" s="502">
        <v>0.9</v>
      </c>
      <c r="K28" s="502">
        <v>0.3</v>
      </c>
      <c r="L28" s="637" t="s">
        <v>61</v>
      </c>
    </row>
    <row r="29" spans="1:12" ht="15" customHeight="1">
      <c r="A29" s="657"/>
      <c r="B29" s="519" t="s">
        <v>2386</v>
      </c>
      <c r="C29" s="499">
        <v>29</v>
      </c>
      <c r="D29" s="770">
        <v>2.28</v>
      </c>
      <c r="E29" s="770">
        <v>0.24</v>
      </c>
      <c r="F29" s="770">
        <v>14.76</v>
      </c>
      <c r="G29" s="771">
        <v>68</v>
      </c>
      <c r="H29" s="770">
        <v>6</v>
      </c>
      <c r="I29" s="770">
        <v>4.2</v>
      </c>
      <c r="J29" s="770">
        <v>0.33</v>
      </c>
      <c r="K29" s="770">
        <v>0</v>
      </c>
      <c r="L29" s="640" t="s">
        <v>34</v>
      </c>
    </row>
    <row r="30" spans="1:12" ht="16.5" customHeight="1">
      <c r="A30" s="657"/>
      <c r="B30" s="519" t="s">
        <v>2388</v>
      </c>
      <c r="C30" s="499">
        <v>17</v>
      </c>
      <c r="D30" s="502">
        <v>1.1</v>
      </c>
      <c r="E30" s="502">
        <v>0.2</v>
      </c>
      <c r="F30" s="502">
        <v>7</v>
      </c>
      <c r="G30" s="503">
        <v>35</v>
      </c>
      <c r="H30" s="502">
        <v>6</v>
      </c>
      <c r="I30" s="502">
        <v>8</v>
      </c>
      <c r="J30" s="502">
        <v>0.7</v>
      </c>
      <c r="K30" s="502">
        <v>0</v>
      </c>
      <c r="L30" s="772" t="s">
        <v>36</v>
      </c>
    </row>
    <row r="31" spans="1:12" ht="15" customHeight="1">
      <c r="A31" s="632" t="s">
        <v>2214</v>
      </c>
      <c r="B31" s="747"/>
      <c r="C31" s="458">
        <v>532</v>
      </c>
      <c r="D31" s="773">
        <f aca="true" t="shared" si="1" ref="D31:K31">SUM(D24:D30)</f>
        <v>16.312</v>
      </c>
      <c r="E31" s="773">
        <f t="shared" si="1"/>
        <v>18.1355</v>
      </c>
      <c r="F31" s="773">
        <f t="shared" si="1"/>
        <v>71.638</v>
      </c>
      <c r="G31" s="774">
        <f t="shared" si="1"/>
        <v>514.725</v>
      </c>
      <c r="H31" s="773">
        <f t="shared" si="1"/>
        <v>91.80000000000001</v>
      </c>
      <c r="I31" s="773">
        <f t="shared" si="1"/>
        <v>74.35</v>
      </c>
      <c r="J31" s="773">
        <f t="shared" si="1"/>
        <v>4.53</v>
      </c>
      <c r="K31" s="773">
        <f t="shared" si="1"/>
        <v>14.818000000000003</v>
      </c>
      <c r="L31" s="661"/>
    </row>
    <row r="32" spans="1:12" ht="15" customHeight="1">
      <c r="A32" s="632" t="s">
        <v>2215</v>
      </c>
      <c r="B32" s="747" t="s">
        <v>188</v>
      </c>
      <c r="C32" s="774"/>
      <c r="D32" s="775"/>
      <c r="E32" s="775"/>
      <c r="F32" s="775"/>
      <c r="G32" s="775"/>
      <c r="H32" s="775"/>
      <c r="I32" s="775"/>
      <c r="J32" s="775"/>
      <c r="K32" s="775"/>
      <c r="L32" s="662"/>
    </row>
    <row r="33" spans="1:12" ht="15" customHeight="1">
      <c r="A33" s="663"/>
      <c r="B33" s="504" t="s">
        <v>2259</v>
      </c>
      <c r="C33" s="499" t="s">
        <v>2299</v>
      </c>
      <c r="D33" s="765">
        <v>0.5</v>
      </c>
      <c r="E33" s="765">
        <v>2</v>
      </c>
      <c r="F33" s="765">
        <v>2.2</v>
      </c>
      <c r="G33" s="776">
        <v>34</v>
      </c>
      <c r="H33" s="765">
        <v>17.9</v>
      </c>
      <c r="I33" s="765">
        <v>5.3</v>
      </c>
      <c r="J33" s="765">
        <v>0.2</v>
      </c>
      <c r="K33" s="765">
        <v>14</v>
      </c>
      <c r="L33" s="661" t="s">
        <v>55</v>
      </c>
    </row>
    <row r="34" spans="1:12" ht="15" customHeight="1">
      <c r="A34" s="663"/>
      <c r="B34" s="519" t="s">
        <v>1563</v>
      </c>
      <c r="C34" s="499">
        <v>60</v>
      </c>
      <c r="D34" s="768">
        <v>9.508000000000001</v>
      </c>
      <c r="E34" s="768">
        <v>2.928</v>
      </c>
      <c r="F34" s="768">
        <v>5.971000000000001</v>
      </c>
      <c r="G34" s="769">
        <v>94.04</v>
      </c>
      <c r="H34" s="768">
        <v>45.3</v>
      </c>
      <c r="I34" s="768">
        <v>34.1</v>
      </c>
      <c r="J34" s="768">
        <v>0.7</v>
      </c>
      <c r="K34" s="768">
        <v>5.785</v>
      </c>
      <c r="L34" s="604" t="s">
        <v>2155</v>
      </c>
    </row>
    <row r="35" spans="1:12" ht="15.75" customHeight="1">
      <c r="A35" s="663"/>
      <c r="B35" s="528" t="s">
        <v>39</v>
      </c>
      <c r="C35" s="499">
        <v>120</v>
      </c>
      <c r="D35" s="502">
        <v>2.5</v>
      </c>
      <c r="E35" s="502">
        <v>3.84</v>
      </c>
      <c r="F35" s="502">
        <v>16.356</v>
      </c>
      <c r="G35" s="503">
        <v>110.4</v>
      </c>
      <c r="H35" s="502">
        <v>29.6</v>
      </c>
      <c r="I35" s="502">
        <v>22.2</v>
      </c>
      <c r="J35" s="502">
        <v>0.8</v>
      </c>
      <c r="K35" s="502">
        <v>14.5</v>
      </c>
      <c r="L35" s="604" t="s">
        <v>2156</v>
      </c>
    </row>
    <row r="36" spans="1:12" ht="14.25" customHeight="1">
      <c r="A36" s="663"/>
      <c r="B36" s="517" t="s">
        <v>2047</v>
      </c>
      <c r="C36" s="499">
        <v>180</v>
      </c>
      <c r="D36" s="502">
        <v>0.2</v>
      </c>
      <c r="E36" s="502">
        <v>0.1</v>
      </c>
      <c r="F36" s="500">
        <v>9.4</v>
      </c>
      <c r="G36" s="499">
        <v>42</v>
      </c>
      <c r="H36" s="500">
        <v>3.7</v>
      </c>
      <c r="I36" s="500">
        <v>1.1</v>
      </c>
      <c r="J36" s="500">
        <v>0.2</v>
      </c>
      <c r="K36" s="500">
        <v>45.1</v>
      </c>
      <c r="L36" s="501" t="s">
        <v>2048</v>
      </c>
    </row>
    <row r="37" spans="1:12" ht="15" customHeight="1">
      <c r="A37" s="657"/>
      <c r="B37" s="504" t="s">
        <v>1697</v>
      </c>
      <c r="C37" s="777">
        <v>30</v>
      </c>
      <c r="D37" s="778">
        <v>2.11</v>
      </c>
      <c r="E37" s="778">
        <v>2.405</v>
      </c>
      <c r="F37" s="778">
        <v>14.16</v>
      </c>
      <c r="G37" s="779">
        <v>86.525</v>
      </c>
      <c r="H37" s="778">
        <v>8.2</v>
      </c>
      <c r="I37" s="778">
        <v>7.55</v>
      </c>
      <c r="J37" s="778">
        <v>0.37</v>
      </c>
      <c r="K37" s="780">
        <v>0.005</v>
      </c>
      <c r="L37" s="667" t="s">
        <v>2157</v>
      </c>
    </row>
    <row r="38" spans="1:12" ht="15" customHeight="1">
      <c r="A38" s="657"/>
      <c r="B38" s="519" t="s">
        <v>2388</v>
      </c>
      <c r="C38" s="499">
        <v>21</v>
      </c>
      <c r="D38" s="502">
        <v>1.32</v>
      </c>
      <c r="E38" s="502">
        <v>0.22</v>
      </c>
      <c r="F38" s="502">
        <v>8.2</v>
      </c>
      <c r="G38" s="503">
        <v>44</v>
      </c>
      <c r="H38" s="502">
        <v>7</v>
      </c>
      <c r="I38" s="502">
        <v>9.4</v>
      </c>
      <c r="J38" s="502">
        <v>0.8</v>
      </c>
      <c r="K38" s="502">
        <v>0</v>
      </c>
      <c r="L38" s="772" t="s">
        <v>36</v>
      </c>
    </row>
    <row r="39" spans="1:12" ht="14.25" customHeight="1">
      <c r="A39" s="632" t="s">
        <v>2216</v>
      </c>
      <c r="B39" s="747"/>
      <c r="C39" s="781">
        <v>452</v>
      </c>
      <c r="D39" s="782">
        <f aca="true" t="shared" si="2" ref="D39:K39">SUM(D33:D38)</f>
        <v>16.137999999999998</v>
      </c>
      <c r="E39" s="782">
        <f t="shared" si="2"/>
        <v>11.493</v>
      </c>
      <c r="F39" s="782">
        <f t="shared" si="2"/>
        <v>56.287000000000006</v>
      </c>
      <c r="G39" s="781">
        <f t="shared" si="2"/>
        <v>410.96500000000003</v>
      </c>
      <c r="H39" s="781">
        <f t="shared" si="2"/>
        <v>111.7</v>
      </c>
      <c r="I39" s="781">
        <f t="shared" si="2"/>
        <v>79.65</v>
      </c>
      <c r="J39" s="781">
        <f t="shared" si="2"/>
        <v>3.0700000000000003</v>
      </c>
      <c r="K39" s="781">
        <f t="shared" si="2"/>
        <v>79.38999999999999</v>
      </c>
      <c r="L39" s="637"/>
    </row>
    <row r="40" spans="1:12" ht="15" customHeight="1">
      <c r="A40" s="670" t="s">
        <v>2221</v>
      </c>
      <c r="B40" s="783"/>
      <c r="C40" s="453"/>
      <c r="D40" s="773">
        <f aca="true" t="shared" si="3" ref="D40:K40">D20+D22+D31+D39</f>
        <v>42.980000000000004</v>
      </c>
      <c r="E40" s="773">
        <f t="shared" si="3"/>
        <v>40.438500000000005</v>
      </c>
      <c r="F40" s="773">
        <f t="shared" si="3"/>
        <v>174.755</v>
      </c>
      <c r="G40" s="774">
        <f t="shared" si="3"/>
        <v>1259.5900000000001</v>
      </c>
      <c r="H40" s="773">
        <f t="shared" si="3"/>
        <v>518.44</v>
      </c>
      <c r="I40" s="773">
        <f t="shared" si="3"/>
        <v>205.82999999999998</v>
      </c>
      <c r="J40" s="773">
        <f t="shared" si="3"/>
        <v>8.98</v>
      </c>
      <c r="K40" s="773">
        <f t="shared" si="3"/>
        <v>99.10799999999999</v>
      </c>
      <c r="L40" s="674"/>
    </row>
    <row r="41" spans="1:12" ht="18.75" customHeight="1">
      <c r="A41" s="844" t="s">
        <v>44</v>
      </c>
      <c r="B41" s="844"/>
      <c r="C41" s="844"/>
      <c r="D41" s="844"/>
      <c r="E41" s="844"/>
      <c r="F41" s="844"/>
      <c r="G41" s="844"/>
      <c r="H41" s="844"/>
      <c r="I41" s="844"/>
      <c r="J41" s="844"/>
      <c r="K41" s="844"/>
      <c r="L41" s="844"/>
    </row>
    <row r="42" spans="1:12" ht="15" customHeight="1">
      <c r="A42" s="632" t="s">
        <v>15</v>
      </c>
      <c r="B42" s="633"/>
      <c r="C42" s="633"/>
      <c r="D42" s="633"/>
      <c r="E42" s="633"/>
      <c r="F42" s="633"/>
      <c r="G42" s="633"/>
      <c r="H42" s="633"/>
      <c r="I42" s="633"/>
      <c r="J42" s="633"/>
      <c r="K42" s="633"/>
      <c r="L42" s="633"/>
    </row>
    <row r="43" spans="1:12" ht="15" customHeight="1">
      <c r="A43" s="518"/>
      <c r="B43" s="519" t="s">
        <v>509</v>
      </c>
      <c r="C43" s="499">
        <v>5</v>
      </c>
      <c r="D43" s="784">
        <v>1.9</v>
      </c>
      <c r="E43" s="502">
        <v>1.48</v>
      </c>
      <c r="F43" s="768">
        <v>0.65</v>
      </c>
      <c r="G43" s="769">
        <v>33</v>
      </c>
      <c r="H43" s="768">
        <v>4</v>
      </c>
      <c r="I43" s="768">
        <v>0</v>
      </c>
      <c r="J43" s="768">
        <v>0</v>
      </c>
      <c r="K43" s="768">
        <v>0</v>
      </c>
      <c r="L43" s="501" t="s">
        <v>2158</v>
      </c>
    </row>
    <row r="44" spans="1:12" ht="15" customHeight="1">
      <c r="A44" s="518"/>
      <c r="B44" s="504" t="s">
        <v>2150</v>
      </c>
      <c r="C44" s="499">
        <v>150</v>
      </c>
      <c r="D44" s="502">
        <v>3.2928000000000006</v>
      </c>
      <c r="E44" s="502">
        <v>3.0288000000000004</v>
      </c>
      <c r="F44" s="502">
        <v>10.142399999999999</v>
      </c>
      <c r="G44" s="503">
        <v>99</v>
      </c>
      <c r="H44" s="502">
        <v>128.3</v>
      </c>
      <c r="I44" s="502">
        <v>15.7</v>
      </c>
      <c r="J44" s="502">
        <v>0.2</v>
      </c>
      <c r="K44" s="502">
        <v>0.7</v>
      </c>
      <c r="L44" s="501" t="s">
        <v>2159</v>
      </c>
    </row>
    <row r="45" spans="1:12" ht="15" customHeight="1">
      <c r="A45" s="785"/>
      <c r="B45" s="519" t="s">
        <v>436</v>
      </c>
      <c r="C45" s="761">
        <v>180</v>
      </c>
      <c r="D45" s="502">
        <v>3.7</v>
      </c>
      <c r="E45" s="502">
        <v>3.2</v>
      </c>
      <c r="F45" s="502">
        <v>12.9</v>
      </c>
      <c r="G45" s="503">
        <v>95</v>
      </c>
      <c r="H45" s="502">
        <v>137</v>
      </c>
      <c r="I45" s="502">
        <v>19.2</v>
      </c>
      <c r="J45" s="502">
        <v>0.4</v>
      </c>
      <c r="K45" s="502">
        <v>1.4</v>
      </c>
      <c r="L45" s="748" t="s">
        <v>91</v>
      </c>
    </row>
    <row r="46" spans="1:12" ht="15" customHeight="1">
      <c r="A46" s="785"/>
      <c r="B46" s="639" t="s">
        <v>2385</v>
      </c>
      <c r="C46" s="499">
        <v>20</v>
      </c>
      <c r="D46" s="502">
        <v>1.5</v>
      </c>
      <c r="E46" s="502">
        <v>0.6</v>
      </c>
      <c r="F46" s="502">
        <v>10.3</v>
      </c>
      <c r="G46" s="503">
        <v>53</v>
      </c>
      <c r="H46" s="502">
        <v>7</v>
      </c>
      <c r="I46" s="502">
        <v>9.5</v>
      </c>
      <c r="J46" s="502">
        <v>0.8</v>
      </c>
      <c r="K46" s="502">
        <v>0</v>
      </c>
      <c r="L46" s="453" t="s">
        <v>22</v>
      </c>
    </row>
    <row r="47" spans="1:12" ht="15" customHeight="1">
      <c r="A47" s="785" t="s">
        <v>2213</v>
      </c>
      <c r="B47" s="519"/>
      <c r="C47" s="503">
        <f aca="true" t="shared" si="4" ref="C47:K47">SUM(C43:C46)</f>
        <v>355</v>
      </c>
      <c r="D47" s="763">
        <f t="shared" si="4"/>
        <v>10.392800000000001</v>
      </c>
      <c r="E47" s="763">
        <f t="shared" si="4"/>
        <v>8.308800000000002</v>
      </c>
      <c r="F47" s="763">
        <f t="shared" si="4"/>
        <v>33.9924</v>
      </c>
      <c r="G47" s="503">
        <f t="shared" si="4"/>
        <v>280</v>
      </c>
      <c r="H47" s="763">
        <f t="shared" si="4"/>
        <v>276.3</v>
      </c>
      <c r="I47" s="763">
        <f t="shared" si="4"/>
        <v>44.4</v>
      </c>
      <c r="J47" s="763">
        <f t="shared" si="4"/>
        <v>1.4000000000000001</v>
      </c>
      <c r="K47" s="763">
        <f t="shared" si="4"/>
        <v>2.0999999999999996</v>
      </c>
      <c r="L47" s="748"/>
    </row>
    <row r="48" spans="1:12" ht="15" customHeight="1">
      <c r="A48" s="785" t="s">
        <v>50</v>
      </c>
      <c r="B48" s="504" t="s">
        <v>701</v>
      </c>
      <c r="C48" s="631">
        <v>50</v>
      </c>
      <c r="D48" s="780">
        <v>0.8</v>
      </c>
      <c r="E48" s="780">
        <v>0.3</v>
      </c>
      <c r="F48" s="780">
        <v>10.5</v>
      </c>
      <c r="G48" s="786">
        <v>48</v>
      </c>
      <c r="H48" s="780">
        <v>4</v>
      </c>
      <c r="I48" s="780">
        <v>21</v>
      </c>
      <c r="J48" s="780">
        <v>0.3</v>
      </c>
      <c r="K48" s="780">
        <v>5</v>
      </c>
      <c r="L48" s="695" t="s">
        <v>2160</v>
      </c>
    </row>
    <row r="49" spans="1:12" ht="15" customHeight="1">
      <c r="A49" s="785"/>
      <c r="B49" s="744" t="s">
        <v>72</v>
      </c>
      <c r="C49" s="631">
        <v>50</v>
      </c>
      <c r="D49" s="780">
        <v>0.2</v>
      </c>
      <c r="E49" s="780">
        <v>0.2</v>
      </c>
      <c r="F49" s="780">
        <v>4.9</v>
      </c>
      <c r="G49" s="786">
        <v>22</v>
      </c>
      <c r="H49" s="780">
        <v>8</v>
      </c>
      <c r="I49" s="780">
        <v>4.5</v>
      </c>
      <c r="J49" s="780">
        <v>1.1</v>
      </c>
      <c r="K49" s="780">
        <v>5</v>
      </c>
      <c r="L49" s="695" t="s">
        <v>2160</v>
      </c>
    </row>
    <row r="50" spans="1:12" ht="15" customHeight="1">
      <c r="A50" s="785"/>
      <c r="B50" s="504"/>
      <c r="C50" s="631">
        <f>C48+C49</f>
        <v>100</v>
      </c>
      <c r="D50" s="787">
        <f aca="true" t="shared" si="5" ref="D50:K50">D48+D49</f>
        <v>1</v>
      </c>
      <c r="E50" s="787">
        <f t="shared" si="5"/>
        <v>0.5</v>
      </c>
      <c r="F50" s="787">
        <f t="shared" si="5"/>
        <v>15.4</v>
      </c>
      <c r="G50" s="631">
        <f t="shared" si="5"/>
        <v>70</v>
      </c>
      <c r="H50" s="787">
        <f t="shared" si="5"/>
        <v>12</v>
      </c>
      <c r="I50" s="787">
        <f t="shared" si="5"/>
        <v>25.5</v>
      </c>
      <c r="J50" s="787">
        <f t="shared" si="5"/>
        <v>1.4000000000000001</v>
      </c>
      <c r="K50" s="787">
        <f t="shared" si="5"/>
        <v>10</v>
      </c>
      <c r="L50" s="695"/>
    </row>
    <row r="51" spans="1:12" ht="15" customHeight="1">
      <c r="A51" s="785" t="s">
        <v>25</v>
      </c>
      <c r="B51" s="747"/>
      <c r="C51" s="788"/>
      <c r="D51" s="789"/>
      <c r="E51" s="789"/>
      <c r="F51" s="789"/>
      <c r="G51" s="790"/>
      <c r="H51" s="789"/>
      <c r="I51" s="789"/>
      <c r="J51" s="789"/>
      <c r="K51" s="789"/>
      <c r="L51" s="748"/>
    </row>
    <row r="52" spans="1:12" ht="15" customHeight="1">
      <c r="A52" s="518"/>
      <c r="B52" s="519" t="s">
        <v>2258</v>
      </c>
      <c r="C52" s="764" t="s">
        <v>2298</v>
      </c>
      <c r="D52" s="765">
        <v>0.63</v>
      </c>
      <c r="E52" s="765">
        <v>2.1</v>
      </c>
      <c r="F52" s="766">
        <v>3.6</v>
      </c>
      <c r="G52" s="767">
        <v>36.1</v>
      </c>
      <c r="H52" s="766">
        <v>6</v>
      </c>
      <c r="I52" s="765">
        <v>8.2</v>
      </c>
      <c r="J52" s="765">
        <v>0.3</v>
      </c>
      <c r="K52" s="765">
        <v>4.8</v>
      </c>
      <c r="L52" s="501" t="s">
        <v>2162</v>
      </c>
    </row>
    <row r="53" spans="1:12" ht="15" customHeight="1">
      <c r="A53" s="785"/>
      <c r="B53" s="504" t="s">
        <v>2336</v>
      </c>
      <c r="C53" s="761">
        <v>150</v>
      </c>
      <c r="D53" s="502">
        <v>1.26</v>
      </c>
      <c r="E53" s="502">
        <v>3.072</v>
      </c>
      <c r="F53" s="502">
        <v>9.954</v>
      </c>
      <c r="G53" s="503">
        <v>73</v>
      </c>
      <c r="H53" s="765">
        <v>15.87</v>
      </c>
      <c r="I53" s="765">
        <v>15.54</v>
      </c>
      <c r="J53" s="765">
        <v>0.58</v>
      </c>
      <c r="K53" s="502">
        <v>4.524</v>
      </c>
      <c r="L53" s="501" t="s">
        <v>2163</v>
      </c>
    </row>
    <row r="54" spans="1:12" ht="15" customHeight="1">
      <c r="A54" s="785"/>
      <c r="B54" s="504" t="s">
        <v>183</v>
      </c>
      <c r="C54" s="499">
        <v>5</v>
      </c>
      <c r="D54" s="502">
        <v>0.105</v>
      </c>
      <c r="E54" s="502">
        <v>0.75</v>
      </c>
      <c r="F54" s="502">
        <v>0.12</v>
      </c>
      <c r="G54" s="503">
        <v>7.725</v>
      </c>
      <c r="H54" s="502">
        <v>4</v>
      </c>
      <c r="I54" s="502">
        <v>0.5</v>
      </c>
      <c r="J54" s="502">
        <v>0</v>
      </c>
      <c r="K54" s="502">
        <v>0</v>
      </c>
      <c r="L54" s="501" t="s">
        <v>17</v>
      </c>
    </row>
    <row r="55" spans="1:12" ht="16.5" customHeight="1">
      <c r="A55" s="785"/>
      <c r="B55" s="504" t="s">
        <v>2244</v>
      </c>
      <c r="C55" s="499">
        <v>12</v>
      </c>
      <c r="D55" s="502">
        <v>2.3</v>
      </c>
      <c r="E55" s="502">
        <v>1.2</v>
      </c>
      <c r="F55" s="502">
        <v>0.07680000000000001</v>
      </c>
      <c r="G55" s="503">
        <v>20</v>
      </c>
      <c r="H55" s="502">
        <v>1.9</v>
      </c>
      <c r="I55" s="502">
        <v>3.4</v>
      </c>
      <c r="J55" s="502">
        <v>0.2</v>
      </c>
      <c r="K55" s="502">
        <v>0.096</v>
      </c>
      <c r="L55" s="453" t="s">
        <v>297</v>
      </c>
    </row>
    <row r="56" spans="1:12" ht="15" customHeight="1">
      <c r="A56" s="785"/>
      <c r="B56" s="519" t="s">
        <v>1476</v>
      </c>
      <c r="C56" s="761">
        <v>60</v>
      </c>
      <c r="D56" s="768">
        <v>11.66</v>
      </c>
      <c r="E56" s="768">
        <v>2.75</v>
      </c>
      <c r="F56" s="768">
        <v>9.98</v>
      </c>
      <c r="G56" s="769">
        <v>111</v>
      </c>
      <c r="H56" s="502">
        <v>23.5</v>
      </c>
      <c r="I56" s="502">
        <v>19</v>
      </c>
      <c r="J56" s="502">
        <v>1</v>
      </c>
      <c r="K56" s="768">
        <v>0.1</v>
      </c>
      <c r="L56" s="501" t="s">
        <v>2164</v>
      </c>
    </row>
    <row r="57" spans="1:12" ht="15" customHeight="1">
      <c r="A57" s="785"/>
      <c r="B57" s="528" t="s">
        <v>79</v>
      </c>
      <c r="C57" s="499">
        <v>110</v>
      </c>
      <c r="D57" s="502">
        <v>4</v>
      </c>
      <c r="E57" s="502">
        <v>3.3</v>
      </c>
      <c r="F57" s="502">
        <v>19.4</v>
      </c>
      <c r="G57" s="503">
        <v>124</v>
      </c>
      <c r="H57" s="502">
        <v>3.6</v>
      </c>
      <c r="I57" s="502">
        <v>15.5</v>
      </c>
      <c r="J57" s="502">
        <v>0.8</v>
      </c>
      <c r="K57" s="502">
        <v>0</v>
      </c>
      <c r="L57" s="501" t="s">
        <v>2165</v>
      </c>
    </row>
    <row r="58" spans="1:12" ht="15" customHeight="1">
      <c r="A58" s="791"/>
      <c r="B58" s="519" t="s">
        <v>2296</v>
      </c>
      <c r="C58" s="761">
        <v>150</v>
      </c>
      <c r="D58" s="502">
        <v>0.12</v>
      </c>
      <c r="E58" s="502">
        <v>0.12</v>
      </c>
      <c r="F58" s="502">
        <v>10.9</v>
      </c>
      <c r="G58" s="503">
        <v>61</v>
      </c>
      <c r="H58" s="502">
        <v>1.3</v>
      </c>
      <c r="I58" s="502">
        <v>10.9</v>
      </c>
      <c r="J58" s="502">
        <v>2.7</v>
      </c>
      <c r="K58" s="502">
        <v>0.7</v>
      </c>
      <c r="L58" s="748" t="s">
        <v>82</v>
      </c>
    </row>
    <row r="59" spans="1:12" ht="15" customHeight="1">
      <c r="A59" s="791"/>
      <c r="B59" s="519" t="s">
        <v>2386</v>
      </c>
      <c r="C59" s="499">
        <v>15</v>
      </c>
      <c r="D59" s="502">
        <v>1.2</v>
      </c>
      <c r="E59" s="502">
        <v>0.2</v>
      </c>
      <c r="F59" s="502">
        <v>7.4</v>
      </c>
      <c r="G59" s="503">
        <v>36</v>
      </c>
      <c r="H59" s="502">
        <v>3.5</v>
      </c>
      <c r="I59" s="502">
        <v>5</v>
      </c>
      <c r="J59" s="502">
        <v>0.3</v>
      </c>
      <c r="K59" s="502">
        <v>0</v>
      </c>
      <c r="L59" s="453" t="s">
        <v>34</v>
      </c>
    </row>
    <row r="60" spans="1:12" ht="15" customHeight="1">
      <c r="A60" s="792"/>
      <c r="B60" s="519" t="s">
        <v>2388</v>
      </c>
      <c r="C60" s="499">
        <v>20</v>
      </c>
      <c r="D60" s="502">
        <v>1.32</v>
      </c>
      <c r="E60" s="502">
        <v>0.22</v>
      </c>
      <c r="F60" s="502">
        <v>8.2</v>
      </c>
      <c r="G60" s="503">
        <v>41.2</v>
      </c>
      <c r="H60" s="502">
        <v>7</v>
      </c>
      <c r="I60" s="502">
        <v>9.4</v>
      </c>
      <c r="J60" s="502">
        <v>0.8</v>
      </c>
      <c r="K60" s="502">
        <v>0</v>
      </c>
      <c r="L60" s="453" t="s">
        <v>36</v>
      </c>
    </row>
    <row r="61" spans="1:12" ht="15" customHeight="1">
      <c r="A61" s="785" t="s">
        <v>2214</v>
      </c>
      <c r="B61" s="747"/>
      <c r="C61" s="781">
        <v>553</v>
      </c>
      <c r="D61" s="782">
        <f>SUM(D52:D60)</f>
        <v>22.595</v>
      </c>
      <c r="E61" s="782">
        <f aca="true" t="shared" si="6" ref="E61:K61">SUM(E52:E60)</f>
        <v>13.712</v>
      </c>
      <c r="F61" s="782">
        <f t="shared" si="6"/>
        <v>69.6308</v>
      </c>
      <c r="G61" s="781">
        <f t="shared" si="6"/>
        <v>510.025</v>
      </c>
      <c r="H61" s="782">
        <f t="shared" si="6"/>
        <v>66.66999999999999</v>
      </c>
      <c r="I61" s="782">
        <f t="shared" si="6"/>
        <v>87.44000000000001</v>
      </c>
      <c r="J61" s="782">
        <f t="shared" si="6"/>
        <v>6.68</v>
      </c>
      <c r="K61" s="782">
        <f t="shared" si="6"/>
        <v>10.219999999999999</v>
      </c>
      <c r="L61" s="453"/>
    </row>
    <row r="62" spans="1:12" ht="15" customHeight="1">
      <c r="A62" s="785" t="s">
        <v>2215</v>
      </c>
      <c r="B62" s="747"/>
      <c r="C62" s="781"/>
      <c r="D62" s="793"/>
      <c r="E62" s="793"/>
      <c r="F62" s="793"/>
      <c r="G62" s="793"/>
      <c r="H62" s="793"/>
      <c r="I62" s="793"/>
      <c r="J62" s="793"/>
      <c r="K62" s="793"/>
      <c r="L62" s="794"/>
    </row>
    <row r="63" spans="1:12" ht="15" customHeight="1">
      <c r="A63" s="785"/>
      <c r="B63" s="519" t="s">
        <v>2257</v>
      </c>
      <c r="C63" s="764" t="s">
        <v>2298</v>
      </c>
      <c r="D63" s="775">
        <v>0.26</v>
      </c>
      <c r="E63" s="775">
        <v>1.7</v>
      </c>
      <c r="F63" s="775">
        <v>1.3</v>
      </c>
      <c r="G63" s="774">
        <v>22</v>
      </c>
      <c r="H63" s="775">
        <v>2.3</v>
      </c>
      <c r="I63" s="775">
        <v>1.3</v>
      </c>
      <c r="J63" s="775">
        <v>0.3</v>
      </c>
      <c r="K63" s="775">
        <v>5.3</v>
      </c>
      <c r="L63" s="501" t="s">
        <v>2166</v>
      </c>
    </row>
    <row r="64" spans="1:12" ht="15" customHeight="1">
      <c r="A64" s="587"/>
      <c r="B64" s="519" t="s">
        <v>2300</v>
      </c>
      <c r="C64" s="499">
        <v>50</v>
      </c>
      <c r="D64" s="768">
        <v>6.2</v>
      </c>
      <c r="E64" s="768">
        <v>5.1</v>
      </c>
      <c r="F64" s="768">
        <v>4.9</v>
      </c>
      <c r="G64" s="769">
        <v>91</v>
      </c>
      <c r="H64" s="768">
        <v>24.7</v>
      </c>
      <c r="I64" s="768">
        <v>13.7</v>
      </c>
      <c r="J64" s="768">
        <v>0.8</v>
      </c>
      <c r="K64" s="768">
        <v>1.7</v>
      </c>
      <c r="L64" s="501" t="s">
        <v>2167</v>
      </c>
    </row>
    <row r="65" spans="1:12" ht="15" customHeight="1">
      <c r="A65" s="587"/>
      <c r="B65" s="528" t="s">
        <v>2256</v>
      </c>
      <c r="C65" s="499" t="s">
        <v>2301</v>
      </c>
      <c r="D65" s="765">
        <v>1.98</v>
      </c>
      <c r="E65" s="765">
        <v>4.46</v>
      </c>
      <c r="F65" s="765">
        <v>11.62</v>
      </c>
      <c r="G65" s="795">
        <v>94.49</v>
      </c>
      <c r="H65" s="765">
        <v>32.81</v>
      </c>
      <c r="I65" s="765">
        <v>23.2</v>
      </c>
      <c r="J65" s="765">
        <v>0.92</v>
      </c>
      <c r="K65" s="765">
        <v>9.42</v>
      </c>
      <c r="L65" s="501" t="s">
        <v>2168</v>
      </c>
    </row>
    <row r="66" spans="1:12" ht="15" customHeight="1">
      <c r="A66" s="587"/>
      <c r="B66" s="519" t="s">
        <v>2245</v>
      </c>
      <c r="C66" s="761">
        <v>150</v>
      </c>
      <c r="D66" s="502">
        <v>2.65</v>
      </c>
      <c r="E66" s="502">
        <v>2.33</v>
      </c>
      <c r="F66" s="502">
        <v>10.3</v>
      </c>
      <c r="G66" s="503">
        <v>73</v>
      </c>
      <c r="H66" s="502">
        <v>112</v>
      </c>
      <c r="I66" s="502">
        <v>13.5</v>
      </c>
      <c r="J66" s="502">
        <v>0.3</v>
      </c>
      <c r="K66" s="502">
        <v>1.19</v>
      </c>
      <c r="L66" s="748" t="s">
        <v>49</v>
      </c>
    </row>
    <row r="67" spans="1:12" ht="15" customHeight="1">
      <c r="A67" s="587"/>
      <c r="B67" s="729" t="s">
        <v>2246</v>
      </c>
      <c r="C67" s="499">
        <v>110</v>
      </c>
      <c r="D67" s="770">
        <v>3</v>
      </c>
      <c r="E67" s="770">
        <v>0</v>
      </c>
      <c r="F67" s="770">
        <v>13</v>
      </c>
      <c r="G67" s="771">
        <v>90</v>
      </c>
      <c r="H67" s="502">
        <v>130</v>
      </c>
      <c r="I67" s="502">
        <v>14.3</v>
      </c>
      <c r="J67" s="502">
        <v>0.11</v>
      </c>
      <c r="K67" s="502">
        <v>0.7</v>
      </c>
      <c r="L67" s="501" t="s">
        <v>17</v>
      </c>
    </row>
    <row r="68" spans="1:12" ht="15" customHeight="1">
      <c r="A68" s="587"/>
      <c r="B68" s="519" t="s">
        <v>2388</v>
      </c>
      <c r="C68" s="499">
        <v>14</v>
      </c>
      <c r="D68" s="502">
        <v>1</v>
      </c>
      <c r="E68" s="502">
        <v>0.2</v>
      </c>
      <c r="F68" s="502">
        <v>5.8</v>
      </c>
      <c r="G68" s="503">
        <v>29</v>
      </c>
      <c r="H68" s="502">
        <v>4.9</v>
      </c>
      <c r="I68" s="502">
        <v>6.6</v>
      </c>
      <c r="J68" s="502">
        <v>0.6</v>
      </c>
      <c r="K68" s="502">
        <v>0</v>
      </c>
      <c r="L68" s="453" t="s">
        <v>36</v>
      </c>
    </row>
    <row r="69" spans="1:12" ht="16.5" customHeight="1">
      <c r="A69" s="785" t="s">
        <v>2216</v>
      </c>
      <c r="B69" s="747"/>
      <c r="C69" s="759">
        <v>466</v>
      </c>
      <c r="D69" s="782">
        <f aca="true" t="shared" si="7" ref="D69:K69">SUM(D63:D68)</f>
        <v>15.09</v>
      </c>
      <c r="E69" s="782">
        <f t="shared" si="7"/>
        <v>13.79</v>
      </c>
      <c r="F69" s="782">
        <f t="shared" si="7"/>
        <v>46.92</v>
      </c>
      <c r="G69" s="781">
        <f t="shared" si="7"/>
        <v>399.49</v>
      </c>
      <c r="H69" s="782">
        <f t="shared" si="7"/>
        <v>306.71</v>
      </c>
      <c r="I69" s="782">
        <f t="shared" si="7"/>
        <v>72.6</v>
      </c>
      <c r="J69" s="782">
        <f t="shared" si="7"/>
        <v>3.03</v>
      </c>
      <c r="K69" s="782">
        <f t="shared" si="7"/>
        <v>18.310000000000002</v>
      </c>
      <c r="L69" s="453"/>
    </row>
    <row r="70" spans="1:12" ht="15" customHeight="1">
      <c r="A70" s="796" t="s">
        <v>2222</v>
      </c>
      <c r="B70" s="783"/>
      <c r="C70" s="458"/>
      <c r="D70" s="773">
        <f aca="true" t="shared" si="8" ref="D70:K70">D47+D50+D61+D69</f>
        <v>49.077799999999996</v>
      </c>
      <c r="E70" s="773">
        <f t="shared" si="8"/>
        <v>36.3108</v>
      </c>
      <c r="F70" s="773">
        <f t="shared" si="8"/>
        <v>165.9432</v>
      </c>
      <c r="G70" s="774">
        <f t="shared" si="8"/>
        <v>1259.5149999999999</v>
      </c>
      <c r="H70" s="773">
        <f t="shared" si="8"/>
        <v>661.6800000000001</v>
      </c>
      <c r="I70" s="773">
        <f t="shared" si="8"/>
        <v>229.94000000000003</v>
      </c>
      <c r="J70" s="773">
        <f t="shared" si="8"/>
        <v>12.51</v>
      </c>
      <c r="K70" s="773">
        <f t="shared" si="8"/>
        <v>40.63</v>
      </c>
      <c r="L70" s="756"/>
    </row>
    <row r="71" spans="1:12" ht="18.75" customHeight="1">
      <c r="A71" s="847" t="s">
        <v>69</v>
      </c>
      <c r="B71" s="847"/>
      <c r="C71" s="847"/>
      <c r="D71" s="847"/>
      <c r="E71" s="847"/>
      <c r="F71" s="847"/>
      <c r="G71" s="847"/>
      <c r="H71" s="847"/>
      <c r="I71" s="847"/>
      <c r="J71" s="847"/>
      <c r="K71" s="847"/>
      <c r="L71" s="847"/>
    </row>
    <row r="72" spans="1:12" ht="15" customHeight="1">
      <c r="A72" s="785" t="s">
        <v>15</v>
      </c>
      <c r="B72" s="797"/>
      <c r="C72" s="797"/>
      <c r="D72" s="797"/>
      <c r="E72" s="797"/>
      <c r="F72" s="797"/>
      <c r="G72" s="797"/>
      <c r="H72" s="797"/>
      <c r="I72" s="797"/>
      <c r="J72" s="797"/>
      <c r="K72" s="797"/>
      <c r="L72" s="797"/>
    </row>
    <row r="73" spans="1:12" ht="15" customHeight="1">
      <c r="A73" s="518"/>
      <c r="B73" s="519" t="s">
        <v>2337</v>
      </c>
      <c r="C73" s="499">
        <v>40</v>
      </c>
      <c r="D73" s="798">
        <v>0.8</v>
      </c>
      <c r="E73" s="798">
        <v>3.6</v>
      </c>
      <c r="F73" s="798">
        <v>3.4</v>
      </c>
      <c r="G73" s="795">
        <v>49</v>
      </c>
      <c r="H73" s="798">
        <v>6.8</v>
      </c>
      <c r="I73" s="798">
        <v>5.6</v>
      </c>
      <c r="J73" s="798">
        <v>0.2</v>
      </c>
      <c r="K73" s="798">
        <v>2.8</v>
      </c>
      <c r="L73" s="501" t="s">
        <v>2169</v>
      </c>
    </row>
    <row r="74" spans="1:13" ht="15" customHeight="1">
      <c r="A74" s="785"/>
      <c r="B74" s="699" t="s">
        <v>1979</v>
      </c>
      <c r="C74" s="799">
        <v>100</v>
      </c>
      <c r="D74" s="599">
        <v>5.86</v>
      </c>
      <c r="E74" s="599">
        <v>16.26</v>
      </c>
      <c r="F74" s="599">
        <v>3.85</v>
      </c>
      <c r="G74" s="600">
        <v>148</v>
      </c>
      <c r="H74" s="599">
        <v>46.34</v>
      </c>
      <c r="I74" s="599">
        <v>4.7</v>
      </c>
      <c r="J74" s="599">
        <v>1.17</v>
      </c>
      <c r="K74" s="599">
        <v>0.1</v>
      </c>
      <c r="L74" s="701" t="s">
        <v>2392</v>
      </c>
      <c r="M74" s="549" t="s">
        <v>2383</v>
      </c>
    </row>
    <row r="75" spans="1:13" ht="15" customHeight="1">
      <c r="A75" s="785"/>
      <c r="B75" s="559" t="s">
        <v>419</v>
      </c>
      <c r="C75" s="558">
        <v>180</v>
      </c>
      <c r="D75" s="556">
        <v>0</v>
      </c>
      <c r="E75" s="556">
        <v>0</v>
      </c>
      <c r="F75" s="556">
        <v>2.7</v>
      </c>
      <c r="G75" s="557">
        <v>11</v>
      </c>
      <c r="H75" s="556">
        <v>8.8</v>
      </c>
      <c r="I75" s="556">
        <v>1.2</v>
      </c>
      <c r="J75" s="556">
        <v>0.3</v>
      </c>
      <c r="K75" s="556">
        <v>0</v>
      </c>
      <c r="L75" s="637" t="s">
        <v>42</v>
      </c>
      <c r="M75" s="549" t="s">
        <v>2380</v>
      </c>
    </row>
    <row r="76" spans="1:12" ht="15" customHeight="1">
      <c r="A76" s="785"/>
      <c r="B76" s="606" t="s">
        <v>2247</v>
      </c>
      <c r="C76" s="602">
        <v>10</v>
      </c>
      <c r="D76" s="800">
        <v>0.05</v>
      </c>
      <c r="E76" s="800">
        <v>0</v>
      </c>
      <c r="F76" s="800">
        <v>7.18</v>
      </c>
      <c r="G76" s="801">
        <v>27.6</v>
      </c>
      <c r="H76" s="800">
        <v>1.2</v>
      </c>
      <c r="I76" s="800">
        <v>0.9</v>
      </c>
      <c r="J76" s="800">
        <v>0.04</v>
      </c>
      <c r="K76" s="800">
        <v>0.2</v>
      </c>
      <c r="L76" s="604" t="s">
        <v>17</v>
      </c>
    </row>
    <row r="77" spans="1:12" ht="15" customHeight="1">
      <c r="A77" s="785"/>
      <c r="B77" s="639" t="s">
        <v>2385</v>
      </c>
      <c r="C77" s="802">
        <v>22</v>
      </c>
      <c r="D77" s="803">
        <v>1.7</v>
      </c>
      <c r="E77" s="803">
        <v>0.7</v>
      </c>
      <c r="F77" s="803">
        <v>11.3</v>
      </c>
      <c r="G77" s="804">
        <v>57.5</v>
      </c>
      <c r="H77" s="803">
        <v>7.7</v>
      </c>
      <c r="I77" s="803">
        <v>10.4</v>
      </c>
      <c r="J77" s="803">
        <v>0.9</v>
      </c>
      <c r="K77" s="803">
        <v>0</v>
      </c>
      <c r="L77" s="805" t="s">
        <v>22</v>
      </c>
    </row>
    <row r="78" spans="1:12" ht="15" customHeight="1">
      <c r="A78" s="785" t="s">
        <v>2213</v>
      </c>
      <c r="B78" s="504"/>
      <c r="C78" s="503">
        <f aca="true" t="shared" si="9" ref="C78:K78">SUM(C73:C77)</f>
        <v>352</v>
      </c>
      <c r="D78" s="763">
        <f t="shared" si="9"/>
        <v>8.41</v>
      </c>
      <c r="E78" s="763">
        <f t="shared" si="9"/>
        <v>20.560000000000002</v>
      </c>
      <c r="F78" s="763">
        <f t="shared" si="9"/>
        <v>28.43</v>
      </c>
      <c r="G78" s="806">
        <f t="shared" si="9"/>
        <v>293.1</v>
      </c>
      <c r="H78" s="763">
        <f t="shared" si="9"/>
        <v>70.84</v>
      </c>
      <c r="I78" s="763">
        <f t="shared" si="9"/>
        <v>22.8</v>
      </c>
      <c r="J78" s="763">
        <f t="shared" si="9"/>
        <v>2.61</v>
      </c>
      <c r="K78" s="763">
        <f t="shared" si="9"/>
        <v>3.1</v>
      </c>
      <c r="L78" s="731"/>
    </row>
    <row r="79" spans="1:12" ht="15" customHeight="1">
      <c r="A79" s="785" t="s">
        <v>50</v>
      </c>
      <c r="B79" s="523" t="s">
        <v>2248</v>
      </c>
      <c r="C79" s="524">
        <v>100</v>
      </c>
      <c r="D79" s="521">
        <v>1.8</v>
      </c>
      <c r="E79" s="521">
        <v>0.9</v>
      </c>
      <c r="F79" s="521">
        <v>11.5</v>
      </c>
      <c r="G79" s="522">
        <v>67.7</v>
      </c>
      <c r="H79" s="525">
        <v>38.9</v>
      </c>
      <c r="I79" s="525">
        <v>21</v>
      </c>
      <c r="J79" s="525">
        <v>0.9</v>
      </c>
      <c r="K79" s="521">
        <v>19.6</v>
      </c>
      <c r="L79" s="453" t="s">
        <v>2050</v>
      </c>
    </row>
    <row r="80" spans="1:12" ht="15" customHeight="1">
      <c r="A80" s="785"/>
      <c r="B80" s="519"/>
      <c r="C80" s="761">
        <f>C79</f>
        <v>100</v>
      </c>
      <c r="D80" s="807">
        <f aca="true" t="shared" si="10" ref="D80:K80">D79</f>
        <v>1.8</v>
      </c>
      <c r="E80" s="807">
        <f t="shared" si="10"/>
        <v>0.9</v>
      </c>
      <c r="F80" s="807">
        <f t="shared" si="10"/>
        <v>11.5</v>
      </c>
      <c r="G80" s="769">
        <f t="shared" si="10"/>
        <v>67.7</v>
      </c>
      <c r="H80" s="807">
        <f t="shared" si="10"/>
        <v>38.9</v>
      </c>
      <c r="I80" s="807">
        <f t="shared" si="10"/>
        <v>21</v>
      </c>
      <c r="J80" s="807">
        <f t="shared" si="10"/>
        <v>0.9</v>
      </c>
      <c r="K80" s="807">
        <f t="shared" si="10"/>
        <v>19.6</v>
      </c>
      <c r="L80" s="748"/>
    </row>
    <row r="81" spans="1:12" ht="15" customHeight="1">
      <c r="A81" s="785" t="s">
        <v>25</v>
      </c>
      <c r="B81" s="747"/>
      <c r="C81" s="788"/>
      <c r="D81" s="789"/>
      <c r="E81" s="789"/>
      <c r="F81" s="789"/>
      <c r="G81" s="790"/>
      <c r="H81" s="789"/>
      <c r="I81" s="789"/>
      <c r="J81" s="789"/>
      <c r="K81" s="789"/>
      <c r="L81" s="748"/>
    </row>
    <row r="82" spans="1:12" ht="15" customHeight="1">
      <c r="A82" s="518"/>
      <c r="B82" s="519" t="s">
        <v>2255</v>
      </c>
      <c r="C82" s="764" t="s">
        <v>2298</v>
      </c>
      <c r="D82" s="798">
        <v>0.5</v>
      </c>
      <c r="E82" s="798">
        <v>1.8</v>
      </c>
      <c r="F82" s="798">
        <v>1.6</v>
      </c>
      <c r="G82" s="776">
        <v>25.4</v>
      </c>
      <c r="H82" s="765">
        <v>13</v>
      </c>
      <c r="I82" s="765">
        <v>6.2</v>
      </c>
      <c r="J82" s="765">
        <v>0.2</v>
      </c>
      <c r="K82" s="765">
        <v>17</v>
      </c>
      <c r="L82" s="453" t="s">
        <v>638</v>
      </c>
    </row>
    <row r="83" spans="1:12" ht="15" customHeight="1">
      <c r="A83" s="587"/>
      <c r="B83" s="504" t="s">
        <v>2249</v>
      </c>
      <c r="C83" s="808" t="s">
        <v>1943</v>
      </c>
      <c r="D83" s="502">
        <v>2</v>
      </c>
      <c r="E83" s="502">
        <v>2.7</v>
      </c>
      <c r="F83" s="502">
        <v>12.6</v>
      </c>
      <c r="G83" s="503">
        <v>83</v>
      </c>
      <c r="H83" s="765">
        <v>31.9</v>
      </c>
      <c r="I83" s="765">
        <v>26.5</v>
      </c>
      <c r="J83" s="765">
        <v>1.3</v>
      </c>
      <c r="K83" s="765">
        <v>15.4</v>
      </c>
      <c r="L83" s="501" t="s">
        <v>2171</v>
      </c>
    </row>
    <row r="84" spans="1:12" ht="15" customHeight="1">
      <c r="A84" s="587"/>
      <c r="B84" s="519" t="s">
        <v>2250</v>
      </c>
      <c r="C84" s="499">
        <v>160</v>
      </c>
      <c r="D84" s="768">
        <v>19.6</v>
      </c>
      <c r="E84" s="768">
        <v>5</v>
      </c>
      <c r="F84" s="768">
        <v>17.4</v>
      </c>
      <c r="G84" s="769">
        <v>193</v>
      </c>
      <c r="H84" s="768">
        <v>22.6</v>
      </c>
      <c r="I84" s="768">
        <v>47.2</v>
      </c>
      <c r="J84" s="768">
        <v>2.9</v>
      </c>
      <c r="K84" s="768">
        <v>6.9</v>
      </c>
      <c r="L84" s="501" t="s">
        <v>2170</v>
      </c>
    </row>
    <row r="85" spans="1:12" ht="15" customHeight="1">
      <c r="A85" s="587"/>
      <c r="B85" s="519" t="s">
        <v>2295</v>
      </c>
      <c r="C85" s="761">
        <v>150</v>
      </c>
      <c r="D85" s="502">
        <v>0.0675</v>
      </c>
      <c r="E85" s="502">
        <v>0.03</v>
      </c>
      <c r="F85" s="502">
        <v>19.605</v>
      </c>
      <c r="G85" s="503">
        <v>78.9</v>
      </c>
      <c r="H85" s="502">
        <v>8.1</v>
      </c>
      <c r="I85" s="502">
        <v>8.1</v>
      </c>
      <c r="J85" s="502">
        <v>0.1</v>
      </c>
      <c r="K85" s="502">
        <v>1.3725</v>
      </c>
      <c r="L85" s="748" t="s">
        <v>32</v>
      </c>
    </row>
    <row r="86" spans="1:12" ht="15" customHeight="1">
      <c r="A86" s="587"/>
      <c r="B86" s="519" t="s">
        <v>2386</v>
      </c>
      <c r="C86" s="499">
        <v>14</v>
      </c>
      <c r="D86" s="502">
        <v>1.1</v>
      </c>
      <c r="E86" s="502">
        <v>0.2</v>
      </c>
      <c r="F86" s="502">
        <v>6.9</v>
      </c>
      <c r="G86" s="503">
        <v>34</v>
      </c>
      <c r="H86" s="502">
        <v>3.3</v>
      </c>
      <c r="I86" s="502">
        <v>4.7</v>
      </c>
      <c r="J86" s="502">
        <v>0.3</v>
      </c>
      <c r="K86" s="502">
        <v>0</v>
      </c>
      <c r="L86" s="453" t="s">
        <v>34</v>
      </c>
    </row>
    <row r="87" spans="1:12" ht="15" customHeight="1">
      <c r="A87" s="809"/>
      <c r="B87" s="519" t="s">
        <v>2388</v>
      </c>
      <c r="C87" s="499">
        <v>28</v>
      </c>
      <c r="D87" s="770">
        <v>1.9</v>
      </c>
      <c r="E87" s="770">
        <v>0.4</v>
      </c>
      <c r="F87" s="770">
        <v>11.1</v>
      </c>
      <c r="G87" s="771">
        <v>56</v>
      </c>
      <c r="H87" s="770">
        <v>13.2</v>
      </c>
      <c r="I87" s="770">
        <v>13.7</v>
      </c>
      <c r="J87" s="770">
        <v>1.1</v>
      </c>
      <c r="K87" s="770">
        <v>0</v>
      </c>
      <c r="L87" s="453" t="s">
        <v>36</v>
      </c>
    </row>
    <row r="88" spans="1:12" ht="15" customHeight="1">
      <c r="A88" s="785" t="s">
        <v>2214</v>
      </c>
      <c r="B88" s="747"/>
      <c r="C88" s="759">
        <v>538</v>
      </c>
      <c r="D88" s="782">
        <f aca="true" t="shared" si="11" ref="D88:K88">SUM(D82:D87)</f>
        <v>25.1675</v>
      </c>
      <c r="E88" s="782">
        <f t="shared" si="11"/>
        <v>10.129999999999999</v>
      </c>
      <c r="F88" s="782">
        <f t="shared" si="11"/>
        <v>69.205</v>
      </c>
      <c r="G88" s="781">
        <f t="shared" si="11"/>
        <v>470.29999999999995</v>
      </c>
      <c r="H88" s="782">
        <f t="shared" si="11"/>
        <v>92.1</v>
      </c>
      <c r="I88" s="782">
        <f t="shared" si="11"/>
        <v>106.4</v>
      </c>
      <c r="J88" s="782">
        <f t="shared" si="11"/>
        <v>5.9</v>
      </c>
      <c r="K88" s="782">
        <f t="shared" si="11"/>
        <v>40.6725</v>
      </c>
      <c r="L88" s="453"/>
    </row>
    <row r="89" spans="1:12" ht="15" customHeight="1">
      <c r="A89" s="785" t="s">
        <v>2215</v>
      </c>
      <c r="B89" s="747"/>
      <c r="C89" s="759"/>
      <c r="D89" s="782"/>
      <c r="E89" s="782"/>
      <c r="F89" s="782"/>
      <c r="G89" s="781"/>
      <c r="H89" s="782"/>
      <c r="I89" s="782"/>
      <c r="J89" s="782"/>
      <c r="K89" s="782"/>
      <c r="L89" s="453"/>
    </row>
    <row r="90" spans="1:12" ht="15" customHeight="1">
      <c r="A90" s="518"/>
      <c r="B90" s="519" t="s">
        <v>595</v>
      </c>
      <c r="C90" s="499">
        <v>40</v>
      </c>
      <c r="D90" s="765">
        <v>0.6</v>
      </c>
      <c r="E90" s="765">
        <v>0.1</v>
      </c>
      <c r="F90" s="765">
        <v>4.6</v>
      </c>
      <c r="G90" s="776">
        <v>21</v>
      </c>
      <c r="H90" s="765">
        <v>10.4</v>
      </c>
      <c r="I90" s="765">
        <v>14.6</v>
      </c>
      <c r="J90" s="765">
        <v>0.3</v>
      </c>
      <c r="K90" s="765">
        <v>0.4</v>
      </c>
      <c r="L90" s="501" t="s">
        <v>2172</v>
      </c>
    </row>
    <row r="91" spans="1:13" ht="15" customHeight="1">
      <c r="A91" s="796"/>
      <c r="B91" s="519" t="s">
        <v>2251</v>
      </c>
      <c r="C91" s="499">
        <v>130</v>
      </c>
      <c r="D91" s="502">
        <v>23.5</v>
      </c>
      <c r="E91" s="502">
        <v>18.1</v>
      </c>
      <c r="F91" s="502">
        <v>21.4</v>
      </c>
      <c r="G91" s="503">
        <v>159</v>
      </c>
      <c r="H91" s="502">
        <v>196</v>
      </c>
      <c r="I91" s="502">
        <v>29.8</v>
      </c>
      <c r="J91" s="502">
        <v>1</v>
      </c>
      <c r="K91" s="502">
        <v>0.5</v>
      </c>
      <c r="L91" s="708" t="s">
        <v>2173</v>
      </c>
      <c r="M91" s="549" t="s">
        <v>2382</v>
      </c>
    </row>
    <row r="92" spans="1:12" ht="15" customHeight="1">
      <c r="A92" s="587"/>
      <c r="B92" s="504" t="s">
        <v>66</v>
      </c>
      <c r="C92" s="499">
        <v>25</v>
      </c>
      <c r="D92" s="770">
        <v>1.8</v>
      </c>
      <c r="E92" s="770">
        <v>2.3</v>
      </c>
      <c r="F92" s="770">
        <v>14</v>
      </c>
      <c r="G92" s="771">
        <v>83</v>
      </c>
      <c r="H92" s="770">
        <v>76.8</v>
      </c>
      <c r="I92" s="770">
        <v>8.5</v>
      </c>
      <c r="J92" s="770">
        <v>0</v>
      </c>
      <c r="K92" s="770">
        <v>0.3</v>
      </c>
      <c r="L92" s="501" t="s">
        <v>17</v>
      </c>
    </row>
    <row r="93" spans="1:12" ht="15" customHeight="1">
      <c r="A93" s="587"/>
      <c r="B93" s="519" t="s">
        <v>447</v>
      </c>
      <c r="C93" s="761">
        <v>150</v>
      </c>
      <c r="D93" s="502">
        <v>4.35</v>
      </c>
      <c r="E93" s="502">
        <v>3.75</v>
      </c>
      <c r="F93" s="502">
        <v>6</v>
      </c>
      <c r="G93" s="503">
        <v>75</v>
      </c>
      <c r="H93" s="502">
        <v>180</v>
      </c>
      <c r="I93" s="502">
        <v>21</v>
      </c>
      <c r="J93" s="502">
        <v>0.2</v>
      </c>
      <c r="K93" s="502">
        <v>1.05</v>
      </c>
      <c r="L93" s="748" t="s">
        <v>68</v>
      </c>
    </row>
    <row r="94" spans="1:13" ht="15" customHeight="1">
      <c r="A94" s="587"/>
      <c r="B94" s="710" t="s">
        <v>2252</v>
      </c>
      <c r="C94" s="777">
        <v>90</v>
      </c>
      <c r="D94" s="780">
        <v>0.4</v>
      </c>
      <c r="E94" s="780">
        <v>0.4</v>
      </c>
      <c r="F94" s="780">
        <v>12.5</v>
      </c>
      <c r="G94" s="786">
        <v>55</v>
      </c>
      <c r="H94" s="780">
        <v>17</v>
      </c>
      <c r="I94" s="780">
        <v>9.5</v>
      </c>
      <c r="J94" s="780">
        <v>2.3</v>
      </c>
      <c r="K94" s="780">
        <v>10.6</v>
      </c>
      <c r="L94" s="695" t="s">
        <v>2174</v>
      </c>
      <c r="M94" s="549" t="s">
        <v>2381</v>
      </c>
    </row>
    <row r="95" spans="1:12" ht="15" customHeight="1">
      <c r="A95" s="587"/>
      <c r="B95" s="519" t="s">
        <v>2386</v>
      </c>
      <c r="C95" s="499">
        <v>15</v>
      </c>
      <c r="D95" s="502">
        <v>1.2</v>
      </c>
      <c r="E95" s="502">
        <v>0.2</v>
      </c>
      <c r="F95" s="502">
        <v>7.4</v>
      </c>
      <c r="G95" s="503">
        <v>36</v>
      </c>
      <c r="H95" s="502">
        <v>3.5</v>
      </c>
      <c r="I95" s="502">
        <v>5</v>
      </c>
      <c r="J95" s="502">
        <v>0.3</v>
      </c>
      <c r="K95" s="502">
        <v>0</v>
      </c>
      <c r="L95" s="453" t="s">
        <v>34</v>
      </c>
    </row>
    <row r="96" spans="1:12" ht="15" customHeight="1">
      <c r="A96" s="785" t="s">
        <v>2216</v>
      </c>
      <c r="B96" s="747"/>
      <c r="C96" s="781">
        <f aca="true" t="shared" si="12" ref="C96:K96">SUM(C90:C95)</f>
        <v>450</v>
      </c>
      <c r="D96" s="782">
        <f t="shared" si="12"/>
        <v>31.849999999999998</v>
      </c>
      <c r="E96" s="782">
        <f t="shared" si="12"/>
        <v>24.85</v>
      </c>
      <c r="F96" s="782">
        <f t="shared" si="12"/>
        <v>65.9</v>
      </c>
      <c r="G96" s="781">
        <f t="shared" si="12"/>
        <v>429</v>
      </c>
      <c r="H96" s="782">
        <f t="shared" si="12"/>
        <v>483.7</v>
      </c>
      <c r="I96" s="782">
        <f t="shared" si="12"/>
        <v>88.4</v>
      </c>
      <c r="J96" s="782">
        <f t="shared" si="12"/>
        <v>4.1</v>
      </c>
      <c r="K96" s="782">
        <f t="shared" si="12"/>
        <v>12.85</v>
      </c>
      <c r="L96" s="748"/>
    </row>
    <row r="97" spans="1:12" ht="15" customHeight="1">
      <c r="A97" s="796" t="s">
        <v>2223</v>
      </c>
      <c r="B97" s="783"/>
      <c r="C97" s="810"/>
      <c r="D97" s="773">
        <f aca="true" t="shared" si="13" ref="D97:K97">D78+D80+D88+D96</f>
        <v>67.22749999999999</v>
      </c>
      <c r="E97" s="773">
        <f t="shared" si="13"/>
        <v>56.44</v>
      </c>
      <c r="F97" s="773">
        <f t="shared" si="13"/>
        <v>175.035</v>
      </c>
      <c r="G97" s="774">
        <f t="shared" si="13"/>
        <v>1260.1</v>
      </c>
      <c r="H97" s="773">
        <f t="shared" si="13"/>
        <v>685.54</v>
      </c>
      <c r="I97" s="773">
        <f t="shared" si="13"/>
        <v>238.6</v>
      </c>
      <c r="J97" s="773">
        <f t="shared" si="13"/>
        <v>13.51</v>
      </c>
      <c r="K97" s="773">
        <f t="shared" si="13"/>
        <v>76.2225</v>
      </c>
      <c r="L97" s="794"/>
    </row>
    <row r="98" spans="1:12" ht="18.75" customHeight="1">
      <c r="A98" s="847" t="s">
        <v>88</v>
      </c>
      <c r="B98" s="847"/>
      <c r="C98" s="847"/>
      <c r="D98" s="847"/>
      <c r="E98" s="847"/>
      <c r="F98" s="847"/>
      <c r="G98" s="847"/>
      <c r="H98" s="847"/>
      <c r="I98" s="847"/>
      <c r="J98" s="847"/>
      <c r="K98" s="847"/>
      <c r="L98" s="847"/>
    </row>
    <row r="99" spans="1:12" ht="15" customHeight="1">
      <c r="A99" s="785" t="s">
        <v>15</v>
      </c>
      <c r="B99" s="797"/>
      <c r="C99" s="797"/>
      <c r="D99" s="797"/>
      <c r="E99" s="797"/>
      <c r="F99" s="797"/>
      <c r="G99" s="797"/>
      <c r="H99" s="797"/>
      <c r="I99" s="797"/>
      <c r="J99" s="797"/>
      <c r="K99" s="797"/>
      <c r="L99" s="797"/>
    </row>
    <row r="100" spans="1:12" ht="15" customHeight="1">
      <c r="A100" s="785"/>
      <c r="B100" s="504" t="s">
        <v>43</v>
      </c>
      <c r="C100" s="499">
        <v>14</v>
      </c>
      <c r="D100" s="798">
        <v>1.1</v>
      </c>
      <c r="E100" s="798">
        <v>1.4</v>
      </c>
      <c r="F100" s="798">
        <v>10.4</v>
      </c>
      <c r="G100" s="795">
        <v>59</v>
      </c>
      <c r="H100" s="798">
        <v>4</v>
      </c>
      <c r="I100" s="798">
        <v>2.8</v>
      </c>
      <c r="J100" s="798">
        <v>0.3</v>
      </c>
      <c r="K100" s="770">
        <v>0</v>
      </c>
      <c r="L100" s="501" t="s">
        <v>17</v>
      </c>
    </row>
    <row r="101" spans="1:12" ht="15" customHeight="1">
      <c r="A101" s="785"/>
      <c r="B101" s="519" t="s">
        <v>2261</v>
      </c>
      <c r="C101" s="499" t="s">
        <v>2302</v>
      </c>
      <c r="D101" s="502">
        <v>4.1</v>
      </c>
      <c r="E101" s="502">
        <v>4.2</v>
      </c>
      <c r="F101" s="502">
        <v>18.2</v>
      </c>
      <c r="G101" s="503">
        <v>127</v>
      </c>
      <c r="H101" s="502">
        <v>8</v>
      </c>
      <c r="I101" s="502">
        <v>64</v>
      </c>
      <c r="J101" s="502">
        <v>2.2</v>
      </c>
      <c r="K101" s="502">
        <v>0</v>
      </c>
      <c r="L101" s="501" t="s">
        <v>2175</v>
      </c>
    </row>
    <row r="102" spans="1:12" ht="15" customHeight="1">
      <c r="A102" s="785"/>
      <c r="B102" s="519" t="s">
        <v>2253</v>
      </c>
      <c r="C102" s="761">
        <v>187</v>
      </c>
      <c r="D102" s="502">
        <v>0.12</v>
      </c>
      <c r="E102" s="502">
        <v>0.02</v>
      </c>
      <c r="F102" s="502">
        <v>7.3</v>
      </c>
      <c r="G102" s="503">
        <v>29</v>
      </c>
      <c r="H102" s="502">
        <v>12.8</v>
      </c>
      <c r="I102" s="502">
        <v>2.2</v>
      </c>
      <c r="J102" s="502">
        <v>0.3</v>
      </c>
      <c r="K102" s="502">
        <v>2.83</v>
      </c>
      <c r="L102" s="748" t="s">
        <v>86</v>
      </c>
    </row>
    <row r="103" spans="1:12" ht="15" customHeight="1">
      <c r="A103" s="785"/>
      <c r="B103" s="639" t="s">
        <v>2385</v>
      </c>
      <c r="C103" s="499">
        <v>20</v>
      </c>
      <c r="D103" s="502">
        <v>1.5</v>
      </c>
      <c r="E103" s="502">
        <v>0.6</v>
      </c>
      <c r="F103" s="502">
        <v>10.3</v>
      </c>
      <c r="G103" s="503">
        <v>53</v>
      </c>
      <c r="H103" s="502">
        <v>7</v>
      </c>
      <c r="I103" s="502">
        <v>9.5</v>
      </c>
      <c r="J103" s="502">
        <v>0.8</v>
      </c>
      <c r="K103" s="502">
        <v>0</v>
      </c>
      <c r="L103" s="453" t="s">
        <v>22</v>
      </c>
    </row>
    <row r="104" spans="1:12" ht="15" customHeight="1">
      <c r="A104" s="785" t="s">
        <v>2213</v>
      </c>
      <c r="B104" s="504"/>
      <c r="C104" s="811">
        <v>356</v>
      </c>
      <c r="D104" s="763">
        <f aca="true" t="shared" si="14" ref="D104:K104">D100+D101+D102+D103</f>
        <v>6.819999999999999</v>
      </c>
      <c r="E104" s="763">
        <f t="shared" si="14"/>
        <v>6.219999999999999</v>
      </c>
      <c r="F104" s="763">
        <f t="shared" si="14"/>
        <v>46.2</v>
      </c>
      <c r="G104" s="503">
        <f t="shared" si="14"/>
        <v>268</v>
      </c>
      <c r="H104" s="763">
        <f t="shared" si="14"/>
        <v>31.8</v>
      </c>
      <c r="I104" s="763">
        <f t="shared" si="14"/>
        <v>78.5</v>
      </c>
      <c r="J104" s="763">
        <f t="shared" si="14"/>
        <v>3.5999999999999996</v>
      </c>
      <c r="K104" s="763">
        <f t="shared" si="14"/>
        <v>2.83</v>
      </c>
      <c r="L104" s="731"/>
    </row>
    <row r="105" spans="1:12" ht="15.75" customHeight="1">
      <c r="A105" s="785" t="s">
        <v>50</v>
      </c>
      <c r="B105" s="519" t="s">
        <v>2243</v>
      </c>
      <c r="C105" s="761">
        <v>160</v>
      </c>
      <c r="D105" s="502">
        <v>0.8</v>
      </c>
      <c r="E105" s="502">
        <v>0</v>
      </c>
      <c r="F105" s="502">
        <v>16.2</v>
      </c>
      <c r="G105" s="503">
        <v>72</v>
      </c>
      <c r="H105" s="502">
        <v>11.2</v>
      </c>
      <c r="I105" s="502">
        <v>6.4</v>
      </c>
      <c r="J105" s="502">
        <v>2.2</v>
      </c>
      <c r="K105" s="502">
        <v>3.2</v>
      </c>
      <c r="L105" s="748" t="s">
        <v>24</v>
      </c>
    </row>
    <row r="106" spans="1:12" ht="15" customHeight="1">
      <c r="A106" s="785"/>
      <c r="B106" s="744"/>
      <c r="C106" s="631">
        <f>C105</f>
        <v>160</v>
      </c>
      <c r="D106" s="812">
        <f aca="true" t="shared" si="15" ref="D106:K106">D105</f>
        <v>0.8</v>
      </c>
      <c r="E106" s="812">
        <f t="shared" si="15"/>
        <v>0</v>
      </c>
      <c r="F106" s="812">
        <f t="shared" si="15"/>
        <v>16.2</v>
      </c>
      <c r="G106" s="786">
        <f t="shared" si="15"/>
        <v>72</v>
      </c>
      <c r="H106" s="812">
        <f t="shared" si="15"/>
        <v>11.2</v>
      </c>
      <c r="I106" s="812">
        <f t="shared" si="15"/>
        <v>6.4</v>
      </c>
      <c r="J106" s="812">
        <f t="shared" si="15"/>
        <v>2.2</v>
      </c>
      <c r="K106" s="812">
        <f t="shared" si="15"/>
        <v>3.2</v>
      </c>
      <c r="L106" s="695"/>
    </row>
    <row r="107" spans="1:12" ht="15" customHeight="1">
      <c r="A107" s="785" t="s">
        <v>25</v>
      </c>
      <c r="B107" s="747"/>
      <c r="C107" s="788"/>
      <c r="D107" s="789"/>
      <c r="E107" s="789"/>
      <c r="F107" s="789"/>
      <c r="G107" s="789"/>
      <c r="H107" s="789"/>
      <c r="I107" s="789"/>
      <c r="J107" s="789"/>
      <c r="K107" s="789"/>
      <c r="L107" s="748"/>
    </row>
    <row r="108" spans="1:12" ht="15" customHeight="1">
      <c r="A108" s="518"/>
      <c r="B108" s="519" t="s">
        <v>2254</v>
      </c>
      <c r="C108" s="764" t="s">
        <v>2298</v>
      </c>
      <c r="D108" s="765">
        <v>0.4</v>
      </c>
      <c r="E108" s="765">
        <v>1.6</v>
      </c>
      <c r="F108" s="765">
        <v>2.7</v>
      </c>
      <c r="G108" s="776">
        <v>26.5</v>
      </c>
      <c r="H108" s="765">
        <v>8.6</v>
      </c>
      <c r="I108" s="765">
        <v>7.3</v>
      </c>
      <c r="J108" s="765">
        <v>0.2</v>
      </c>
      <c r="K108" s="765">
        <v>5.1</v>
      </c>
      <c r="L108" s="453" t="s">
        <v>185</v>
      </c>
    </row>
    <row r="109" spans="1:12" ht="15.75" customHeight="1">
      <c r="A109" s="587"/>
      <c r="B109" s="504" t="s">
        <v>2262</v>
      </c>
      <c r="C109" s="499">
        <v>150</v>
      </c>
      <c r="D109" s="502">
        <v>1.3</v>
      </c>
      <c r="E109" s="502">
        <v>3</v>
      </c>
      <c r="F109" s="502">
        <v>7.2</v>
      </c>
      <c r="G109" s="503">
        <v>61</v>
      </c>
      <c r="H109" s="502">
        <v>11.8</v>
      </c>
      <c r="I109" s="502">
        <v>6.3</v>
      </c>
      <c r="J109" s="502">
        <v>0.4</v>
      </c>
      <c r="K109" s="502">
        <v>0.3</v>
      </c>
      <c r="L109" s="453" t="s">
        <v>96</v>
      </c>
    </row>
    <row r="110" spans="1:12" ht="15" customHeight="1">
      <c r="A110" s="587"/>
      <c r="B110" s="504" t="s">
        <v>97</v>
      </c>
      <c r="C110" s="813">
        <v>10</v>
      </c>
      <c r="D110" s="765">
        <v>4.3</v>
      </c>
      <c r="E110" s="765">
        <v>3.7</v>
      </c>
      <c r="F110" s="814">
        <v>0</v>
      </c>
      <c r="G110" s="776">
        <v>51</v>
      </c>
      <c r="H110" s="765">
        <v>3.2</v>
      </c>
      <c r="I110" s="765">
        <v>4.4</v>
      </c>
      <c r="J110" s="765">
        <v>0.3</v>
      </c>
      <c r="K110" s="765">
        <v>0.5</v>
      </c>
      <c r="L110" s="453" t="s">
        <v>98</v>
      </c>
    </row>
    <row r="111" spans="1:12" ht="15" customHeight="1">
      <c r="A111" s="587"/>
      <c r="B111" s="504" t="s">
        <v>2111</v>
      </c>
      <c r="C111" s="761">
        <v>60</v>
      </c>
      <c r="D111" s="768">
        <v>9.32</v>
      </c>
      <c r="E111" s="768">
        <v>7.07</v>
      </c>
      <c r="F111" s="768">
        <v>9.64</v>
      </c>
      <c r="G111" s="769">
        <v>139</v>
      </c>
      <c r="H111" s="768">
        <v>26.1</v>
      </c>
      <c r="I111" s="768">
        <v>19.3</v>
      </c>
      <c r="J111" s="768">
        <v>0.9</v>
      </c>
      <c r="K111" s="768">
        <v>0.09</v>
      </c>
      <c r="L111" s="501" t="s">
        <v>2176</v>
      </c>
    </row>
    <row r="112" spans="1:12" ht="15.75" customHeight="1">
      <c r="A112" s="587"/>
      <c r="B112" s="528" t="s">
        <v>923</v>
      </c>
      <c r="C112" s="813">
        <v>110</v>
      </c>
      <c r="D112" s="765">
        <v>1.8</v>
      </c>
      <c r="E112" s="765">
        <v>1.4</v>
      </c>
      <c r="F112" s="765">
        <v>9.8</v>
      </c>
      <c r="G112" s="795">
        <v>59.4</v>
      </c>
      <c r="H112" s="765">
        <v>42.1</v>
      </c>
      <c r="I112" s="765">
        <v>23</v>
      </c>
      <c r="J112" s="765">
        <v>1.5</v>
      </c>
      <c r="K112" s="765">
        <v>1.3</v>
      </c>
      <c r="L112" s="501" t="s">
        <v>2177</v>
      </c>
    </row>
    <row r="113" spans="1:12" ht="15" customHeight="1">
      <c r="A113" s="809"/>
      <c r="B113" s="519" t="s">
        <v>2292</v>
      </c>
      <c r="C113" s="499">
        <v>150</v>
      </c>
      <c r="D113" s="502">
        <v>0.297</v>
      </c>
      <c r="E113" s="815">
        <v>0.013500000000000002</v>
      </c>
      <c r="F113" s="502">
        <v>16.8</v>
      </c>
      <c r="G113" s="503">
        <v>68</v>
      </c>
      <c r="H113" s="502">
        <v>23.9</v>
      </c>
      <c r="I113" s="502">
        <v>4.5</v>
      </c>
      <c r="J113" s="502">
        <v>0.9</v>
      </c>
      <c r="K113" s="502">
        <v>0.3</v>
      </c>
      <c r="L113" s="748" t="s">
        <v>61</v>
      </c>
    </row>
    <row r="114" spans="1:12" ht="16.5" customHeight="1">
      <c r="A114" s="809"/>
      <c r="B114" s="519" t="s">
        <v>2386</v>
      </c>
      <c r="C114" s="499">
        <v>20</v>
      </c>
      <c r="D114" s="502">
        <v>1.62</v>
      </c>
      <c r="E114" s="502">
        <v>0.2</v>
      </c>
      <c r="F114" s="502">
        <v>9.76</v>
      </c>
      <c r="G114" s="503">
        <v>48.4</v>
      </c>
      <c r="H114" s="502">
        <v>4.6</v>
      </c>
      <c r="I114" s="502">
        <v>6.6</v>
      </c>
      <c r="J114" s="502">
        <v>0.4</v>
      </c>
      <c r="K114" s="502">
        <v>0</v>
      </c>
      <c r="L114" s="453" t="s">
        <v>34</v>
      </c>
    </row>
    <row r="115" spans="1:12" ht="16.5" customHeight="1">
      <c r="A115" s="792"/>
      <c r="B115" s="519" t="s">
        <v>2388</v>
      </c>
      <c r="C115" s="499">
        <v>16</v>
      </c>
      <c r="D115" s="502">
        <v>1.1</v>
      </c>
      <c r="E115" s="502">
        <v>0.2</v>
      </c>
      <c r="F115" s="502">
        <v>6.2</v>
      </c>
      <c r="G115" s="503">
        <v>32</v>
      </c>
      <c r="H115" s="502">
        <v>5.3</v>
      </c>
      <c r="I115" s="502">
        <v>7.1</v>
      </c>
      <c r="J115" s="502">
        <v>0.6</v>
      </c>
      <c r="K115" s="502">
        <v>0</v>
      </c>
      <c r="L115" s="453" t="s">
        <v>36</v>
      </c>
    </row>
    <row r="116" spans="1:12" ht="15" customHeight="1">
      <c r="A116" s="785" t="s">
        <v>2214</v>
      </c>
      <c r="B116" s="747"/>
      <c r="C116" s="759">
        <v>547</v>
      </c>
      <c r="D116" s="782">
        <f aca="true" t="shared" si="16" ref="D116:K116">SUM(D108:D115)</f>
        <v>20.137000000000004</v>
      </c>
      <c r="E116" s="782">
        <f t="shared" si="16"/>
        <v>17.1835</v>
      </c>
      <c r="F116" s="782">
        <f t="shared" si="16"/>
        <v>62.1</v>
      </c>
      <c r="G116" s="781">
        <f t="shared" si="16"/>
        <v>485.29999999999995</v>
      </c>
      <c r="H116" s="782">
        <f t="shared" si="16"/>
        <v>125.60000000000001</v>
      </c>
      <c r="I116" s="782">
        <f t="shared" si="16"/>
        <v>78.49999999999999</v>
      </c>
      <c r="J116" s="782">
        <f t="shared" si="16"/>
        <v>5.2</v>
      </c>
      <c r="K116" s="782">
        <f t="shared" si="16"/>
        <v>7.589999999999999</v>
      </c>
      <c r="L116" s="453"/>
    </row>
    <row r="117" spans="1:12" ht="15" customHeight="1">
      <c r="A117" s="785" t="s">
        <v>2215</v>
      </c>
      <c r="B117" s="747"/>
      <c r="C117" s="759"/>
      <c r="D117" s="782"/>
      <c r="E117" s="782"/>
      <c r="F117" s="782"/>
      <c r="G117" s="781"/>
      <c r="H117" s="782"/>
      <c r="I117" s="782"/>
      <c r="J117" s="782"/>
      <c r="K117" s="782"/>
      <c r="L117" s="453"/>
    </row>
    <row r="118" spans="1:12" ht="15" customHeight="1">
      <c r="A118" s="809"/>
      <c r="B118" s="519" t="s">
        <v>2263</v>
      </c>
      <c r="C118" s="764" t="s">
        <v>2299</v>
      </c>
      <c r="D118" s="765">
        <v>0.5</v>
      </c>
      <c r="E118" s="765">
        <v>0.1</v>
      </c>
      <c r="F118" s="765">
        <v>2.9</v>
      </c>
      <c r="G118" s="776">
        <v>14</v>
      </c>
      <c r="H118" s="765">
        <v>13.1</v>
      </c>
      <c r="I118" s="765">
        <v>7</v>
      </c>
      <c r="J118" s="765">
        <v>0.5</v>
      </c>
      <c r="K118" s="765">
        <v>9</v>
      </c>
      <c r="L118" s="501" t="s">
        <v>2178</v>
      </c>
    </row>
    <row r="119" spans="1:12" ht="15" customHeight="1">
      <c r="A119" s="792"/>
      <c r="B119" s="517" t="s">
        <v>2101</v>
      </c>
      <c r="C119" s="499">
        <v>60</v>
      </c>
      <c r="D119" s="816">
        <v>13.795999999999998</v>
      </c>
      <c r="E119" s="816">
        <v>6.086</v>
      </c>
      <c r="F119" s="816">
        <v>1.038</v>
      </c>
      <c r="G119" s="817">
        <v>113.8</v>
      </c>
      <c r="H119" s="816">
        <v>15.9</v>
      </c>
      <c r="I119" s="816">
        <v>20</v>
      </c>
      <c r="J119" s="816">
        <v>0.5</v>
      </c>
      <c r="K119" s="816">
        <v>0.5800000000000001</v>
      </c>
      <c r="L119" s="748" t="s">
        <v>2179</v>
      </c>
    </row>
    <row r="120" spans="1:12" ht="15.75" customHeight="1">
      <c r="A120" s="796"/>
      <c r="B120" s="528" t="s">
        <v>39</v>
      </c>
      <c r="C120" s="499">
        <v>120</v>
      </c>
      <c r="D120" s="502">
        <v>2.5</v>
      </c>
      <c r="E120" s="502">
        <v>3.84</v>
      </c>
      <c r="F120" s="502">
        <v>16.356</v>
      </c>
      <c r="G120" s="503">
        <v>110.4</v>
      </c>
      <c r="H120" s="502">
        <v>29.6</v>
      </c>
      <c r="I120" s="502">
        <v>22.2</v>
      </c>
      <c r="J120" s="502">
        <v>0.8</v>
      </c>
      <c r="K120" s="502">
        <v>14.5</v>
      </c>
      <c r="L120" s="501" t="s">
        <v>2156</v>
      </c>
    </row>
    <row r="121" spans="1:12" ht="15" customHeight="1">
      <c r="A121" s="796"/>
      <c r="B121" s="519" t="s">
        <v>19</v>
      </c>
      <c r="C121" s="761">
        <v>180</v>
      </c>
      <c r="D121" s="502">
        <v>2.8529999999999998</v>
      </c>
      <c r="E121" s="502">
        <v>2.412</v>
      </c>
      <c r="F121" s="502">
        <v>9.4</v>
      </c>
      <c r="G121" s="503">
        <v>71</v>
      </c>
      <c r="H121" s="502">
        <v>113.2</v>
      </c>
      <c r="I121" s="502">
        <v>12.6</v>
      </c>
      <c r="J121" s="502">
        <v>0.1</v>
      </c>
      <c r="K121" s="502">
        <v>1.17</v>
      </c>
      <c r="L121" s="748" t="s">
        <v>20</v>
      </c>
    </row>
    <row r="122" spans="1:12" ht="15" customHeight="1">
      <c r="A122" s="796"/>
      <c r="B122" s="504" t="s">
        <v>1692</v>
      </c>
      <c r="C122" s="777">
        <v>30</v>
      </c>
      <c r="D122" s="778">
        <v>2.505</v>
      </c>
      <c r="E122" s="778">
        <v>0.96</v>
      </c>
      <c r="F122" s="778">
        <v>16.785</v>
      </c>
      <c r="G122" s="779">
        <v>86</v>
      </c>
      <c r="H122" s="778">
        <v>6.75</v>
      </c>
      <c r="I122" s="778">
        <v>9.7</v>
      </c>
      <c r="J122" s="778">
        <v>0.44</v>
      </c>
      <c r="K122" s="780">
        <v>0</v>
      </c>
      <c r="L122" s="731" t="s">
        <v>2180</v>
      </c>
    </row>
    <row r="123" spans="1:12" ht="15" customHeight="1">
      <c r="A123" s="796"/>
      <c r="B123" s="519" t="s">
        <v>2388</v>
      </c>
      <c r="C123" s="499">
        <v>19</v>
      </c>
      <c r="D123" s="502">
        <v>1.32</v>
      </c>
      <c r="E123" s="502">
        <v>0.22</v>
      </c>
      <c r="F123" s="502">
        <v>8.2</v>
      </c>
      <c r="G123" s="503">
        <v>39</v>
      </c>
      <c r="H123" s="502">
        <v>7</v>
      </c>
      <c r="I123" s="502">
        <v>9.4</v>
      </c>
      <c r="J123" s="502">
        <v>0.8</v>
      </c>
      <c r="K123" s="502">
        <v>0</v>
      </c>
      <c r="L123" s="453" t="s">
        <v>36</v>
      </c>
    </row>
    <row r="124" spans="1:12" ht="15" customHeight="1">
      <c r="A124" s="785" t="s">
        <v>2216</v>
      </c>
      <c r="B124" s="747"/>
      <c r="C124" s="781">
        <v>450</v>
      </c>
      <c r="D124" s="782">
        <f aca="true" t="shared" si="17" ref="D124:K124">SUM(D118:D123)</f>
        <v>23.474</v>
      </c>
      <c r="E124" s="782">
        <f t="shared" si="17"/>
        <v>13.618</v>
      </c>
      <c r="F124" s="782">
        <f t="shared" si="17"/>
        <v>54.679</v>
      </c>
      <c r="G124" s="781">
        <f t="shared" si="17"/>
        <v>434.2</v>
      </c>
      <c r="H124" s="782">
        <f t="shared" si="17"/>
        <v>185.55</v>
      </c>
      <c r="I124" s="782">
        <f t="shared" si="17"/>
        <v>80.9</v>
      </c>
      <c r="J124" s="782">
        <f t="shared" si="17"/>
        <v>3.1400000000000006</v>
      </c>
      <c r="K124" s="782">
        <f t="shared" si="17"/>
        <v>25.25</v>
      </c>
      <c r="L124" s="748"/>
    </row>
    <row r="125" spans="1:12" ht="15" customHeight="1">
      <c r="A125" s="796" t="s">
        <v>2224</v>
      </c>
      <c r="B125" s="783"/>
      <c r="C125" s="810"/>
      <c r="D125" s="773">
        <f aca="true" t="shared" si="18" ref="D125:K125">D104+D106+D116+D124</f>
        <v>51.23100000000001</v>
      </c>
      <c r="E125" s="773">
        <f t="shared" si="18"/>
        <v>37.021499999999996</v>
      </c>
      <c r="F125" s="773">
        <f t="shared" si="18"/>
        <v>179.179</v>
      </c>
      <c r="G125" s="774">
        <f t="shared" si="18"/>
        <v>1259.5</v>
      </c>
      <c r="H125" s="773">
        <f t="shared" si="18"/>
        <v>354.15000000000003</v>
      </c>
      <c r="I125" s="773">
        <f t="shared" si="18"/>
        <v>244.29999999999998</v>
      </c>
      <c r="J125" s="773">
        <f t="shared" si="18"/>
        <v>14.14</v>
      </c>
      <c r="K125" s="773">
        <f t="shared" si="18"/>
        <v>38.87</v>
      </c>
      <c r="L125" s="794"/>
    </row>
    <row r="126" spans="1:12" ht="18.75" customHeight="1">
      <c r="A126" s="847" t="s">
        <v>110</v>
      </c>
      <c r="B126" s="847"/>
      <c r="C126" s="847"/>
      <c r="D126" s="847"/>
      <c r="E126" s="847"/>
      <c r="F126" s="847"/>
      <c r="G126" s="847"/>
      <c r="H126" s="847"/>
      <c r="I126" s="847"/>
      <c r="J126" s="847"/>
      <c r="K126" s="847"/>
      <c r="L126" s="847"/>
    </row>
    <row r="127" spans="1:12" ht="15" customHeight="1">
      <c r="A127" s="785" t="s">
        <v>15</v>
      </c>
      <c r="B127" s="797"/>
      <c r="C127" s="797"/>
      <c r="D127" s="797"/>
      <c r="E127" s="797"/>
      <c r="F127" s="797"/>
      <c r="G127" s="797"/>
      <c r="H127" s="797"/>
      <c r="I127" s="797"/>
      <c r="J127" s="797"/>
      <c r="K127" s="797"/>
      <c r="L127" s="797"/>
    </row>
    <row r="128" spans="1:12" ht="15" customHeight="1">
      <c r="A128" s="785"/>
      <c r="B128" s="519" t="s">
        <v>2384</v>
      </c>
      <c r="C128" s="764" t="s">
        <v>2299</v>
      </c>
      <c r="D128" s="798">
        <v>1.2</v>
      </c>
      <c r="E128" s="798">
        <v>0</v>
      </c>
      <c r="F128" s="798">
        <v>0.1</v>
      </c>
      <c r="G128" s="795">
        <v>16</v>
      </c>
      <c r="H128" s="798">
        <v>0.8</v>
      </c>
      <c r="I128" s="798">
        <v>0.8</v>
      </c>
      <c r="J128" s="798">
        <v>0</v>
      </c>
      <c r="K128" s="798">
        <v>4</v>
      </c>
      <c r="L128" s="501" t="s">
        <v>2169</v>
      </c>
    </row>
    <row r="129" spans="1:13" ht="15" customHeight="1">
      <c r="A129" s="785"/>
      <c r="B129" s="699" t="s">
        <v>1956</v>
      </c>
      <c r="C129" s="799">
        <v>100</v>
      </c>
      <c r="D129" s="599">
        <v>12.8</v>
      </c>
      <c r="E129" s="599">
        <v>16</v>
      </c>
      <c r="F129" s="599">
        <v>1.86</v>
      </c>
      <c r="G129" s="600">
        <v>155.5</v>
      </c>
      <c r="H129" s="599">
        <v>189.4</v>
      </c>
      <c r="I129" s="599">
        <v>16.8</v>
      </c>
      <c r="J129" s="599">
        <v>3.1</v>
      </c>
      <c r="K129" s="599">
        <v>0.4</v>
      </c>
      <c r="L129" s="701" t="s">
        <v>2389</v>
      </c>
      <c r="M129" s="549" t="s">
        <v>2383</v>
      </c>
    </row>
    <row r="130" spans="1:12" ht="15" customHeight="1">
      <c r="A130" s="785"/>
      <c r="B130" s="601" t="s">
        <v>2047</v>
      </c>
      <c r="C130" s="602">
        <v>180</v>
      </c>
      <c r="D130" s="603">
        <v>0.2</v>
      </c>
      <c r="E130" s="603">
        <v>0.1</v>
      </c>
      <c r="F130" s="603">
        <v>9.4</v>
      </c>
      <c r="G130" s="602">
        <v>42</v>
      </c>
      <c r="H130" s="603">
        <v>3.7</v>
      </c>
      <c r="I130" s="603">
        <v>1.1</v>
      </c>
      <c r="J130" s="603">
        <v>0.2</v>
      </c>
      <c r="K130" s="603">
        <v>45.1</v>
      </c>
      <c r="L130" s="604" t="s">
        <v>2048</v>
      </c>
    </row>
    <row r="131" spans="1:12" ht="15" customHeight="1">
      <c r="A131" s="785"/>
      <c r="B131" s="606" t="s">
        <v>2264</v>
      </c>
      <c r="C131" s="602">
        <v>10</v>
      </c>
      <c r="D131" s="800">
        <v>0.04</v>
      </c>
      <c r="E131" s="800">
        <v>0</v>
      </c>
      <c r="F131" s="800">
        <v>6.5</v>
      </c>
      <c r="G131" s="801">
        <v>25</v>
      </c>
      <c r="H131" s="800">
        <v>1.4</v>
      </c>
      <c r="I131" s="800">
        <v>0.7</v>
      </c>
      <c r="J131" s="800">
        <v>0.13</v>
      </c>
      <c r="K131" s="800">
        <v>0.05</v>
      </c>
      <c r="L131" s="604" t="s">
        <v>17</v>
      </c>
    </row>
    <row r="132" spans="1:12" ht="15" customHeight="1">
      <c r="A132" s="785"/>
      <c r="B132" s="639" t="s">
        <v>2385</v>
      </c>
      <c r="C132" s="802">
        <v>20</v>
      </c>
      <c r="D132" s="803">
        <v>1.5</v>
      </c>
      <c r="E132" s="803">
        <v>0.6</v>
      </c>
      <c r="F132" s="803">
        <v>10.3</v>
      </c>
      <c r="G132" s="804">
        <v>53</v>
      </c>
      <c r="H132" s="803">
        <v>7</v>
      </c>
      <c r="I132" s="803">
        <v>9.5</v>
      </c>
      <c r="J132" s="803">
        <v>0.8</v>
      </c>
      <c r="K132" s="803">
        <v>0</v>
      </c>
      <c r="L132" s="627" t="s">
        <v>22</v>
      </c>
    </row>
    <row r="133" spans="1:12" ht="15" customHeight="1">
      <c r="A133" s="785" t="s">
        <v>2213</v>
      </c>
      <c r="B133" s="762"/>
      <c r="C133" s="818">
        <v>350</v>
      </c>
      <c r="D133" s="763">
        <f aca="true" t="shared" si="19" ref="D133:K133">SUM(D128:D132)</f>
        <v>15.739999999999998</v>
      </c>
      <c r="E133" s="763">
        <f t="shared" si="19"/>
        <v>16.700000000000003</v>
      </c>
      <c r="F133" s="763">
        <f t="shared" si="19"/>
        <v>28.16</v>
      </c>
      <c r="G133" s="806">
        <f t="shared" si="19"/>
        <v>291.5</v>
      </c>
      <c r="H133" s="763">
        <f t="shared" si="19"/>
        <v>202.3</v>
      </c>
      <c r="I133" s="763">
        <f t="shared" si="19"/>
        <v>28.900000000000002</v>
      </c>
      <c r="J133" s="763">
        <f t="shared" si="19"/>
        <v>4.23</v>
      </c>
      <c r="K133" s="763">
        <f t="shared" si="19"/>
        <v>49.55</v>
      </c>
      <c r="L133" s="453"/>
    </row>
    <row r="134" spans="1:12" ht="15.75" customHeight="1">
      <c r="A134" s="785" t="s">
        <v>2226</v>
      </c>
      <c r="B134" s="519" t="s">
        <v>103</v>
      </c>
      <c r="C134" s="761">
        <v>150</v>
      </c>
      <c r="D134" s="502">
        <v>0.1275</v>
      </c>
      <c r="E134" s="502">
        <v>0.09</v>
      </c>
      <c r="F134" s="502">
        <v>17.7075</v>
      </c>
      <c r="G134" s="503">
        <v>72.18</v>
      </c>
      <c r="H134" s="502">
        <v>5.7</v>
      </c>
      <c r="I134" s="502">
        <v>1.5</v>
      </c>
      <c r="J134" s="502">
        <v>0.2</v>
      </c>
      <c r="K134" s="502">
        <v>2.9</v>
      </c>
      <c r="L134" s="453" t="s">
        <v>2181</v>
      </c>
    </row>
    <row r="135" spans="1:12" ht="15" customHeight="1">
      <c r="A135" s="785"/>
      <c r="B135" s="519"/>
      <c r="C135" s="761">
        <f aca="true" t="shared" si="20" ref="C135:K135">C134</f>
        <v>150</v>
      </c>
      <c r="D135" s="763">
        <f t="shared" si="20"/>
        <v>0.1275</v>
      </c>
      <c r="E135" s="763">
        <f t="shared" si="20"/>
        <v>0.09</v>
      </c>
      <c r="F135" s="763">
        <f t="shared" si="20"/>
        <v>17.7075</v>
      </c>
      <c r="G135" s="503">
        <f t="shared" si="20"/>
        <v>72.18</v>
      </c>
      <c r="H135" s="763">
        <f t="shared" si="20"/>
        <v>5.7</v>
      </c>
      <c r="I135" s="763">
        <f t="shared" si="20"/>
        <v>1.5</v>
      </c>
      <c r="J135" s="763">
        <f t="shared" si="20"/>
        <v>0.2</v>
      </c>
      <c r="K135" s="763">
        <f t="shared" si="20"/>
        <v>2.9</v>
      </c>
      <c r="L135" s="748"/>
    </row>
    <row r="136" spans="1:12" ht="15" customHeight="1">
      <c r="A136" s="785" t="s">
        <v>25</v>
      </c>
      <c r="B136" s="519"/>
      <c r="C136" s="761"/>
      <c r="D136" s="763"/>
      <c r="E136" s="763"/>
      <c r="F136" s="763"/>
      <c r="G136" s="503"/>
      <c r="H136" s="763"/>
      <c r="I136" s="763"/>
      <c r="J136" s="763"/>
      <c r="K136" s="763"/>
      <c r="L136" s="748"/>
    </row>
    <row r="137" spans="1:12" ht="15" customHeight="1">
      <c r="A137" s="518"/>
      <c r="B137" s="519" t="s">
        <v>2339</v>
      </c>
      <c r="C137" s="764" t="s">
        <v>2298</v>
      </c>
      <c r="D137" s="798">
        <v>0.41</v>
      </c>
      <c r="E137" s="798">
        <v>1.501</v>
      </c>
      <c r="F137" s="798">
        <v>1.7700000000000002</v>
      </c>
      <c r="G137" s="795">
        <v>26.7</v>
      </c>
      <c r="H137" s="798">
        <v>11.2</v>
      </c>
      <c r="I137" s="798">
        <v>4.55</v>
      </c>
      <c r="J137" s="798">
        <v>0.15</v>
      </c>
      <c r="K137" s="798">
        <v>9.73</v>
      </c>
      <c r="L137" s="453" t="s">
        <v>2182</v>
      </c>
    </row>
    <row r="138" spans="1:12" ht="15" customHeight="1">
      <c r="A138" s="518"/>
      <c r="B138" s="504" t="s">
        <v>171</v>
      </c>
      <c r="C138" s="499">
        <v>150</v>
      </c>
      <c r="D138" s="502">
        <v>1.6992000000000003</v>
      </c>
      <c r="E138" s="502">
        <v>2.4479999999999995</v>
      </c>
      <c r="F138" s="502">
        <v>6.1</v>
      </c>
      <c r="G138" s="503">
        <v>53</v>
      </c>
      <c r="H138" s="765">
        <v>30.2</v>
      </c>
      <c r="I138" s="765">
        <v>20.7</v>
      </c>
      <c r="J138" s="765">
        <v>1</v>
      </c>
      <c r="K138" s="502">
        <v>3.8</v>
      </c>
      <c r="L138" s="501" t="s">
        <v>668</v>
      </c>
    </row>
    <row r="139" spans="1:12" ht="15" customHeight="1">
      <c r="A139" s="518"/>
      <c r="B139" s="504" t="s">
        <v>183</v>
      </c>
      <c r="C139" s="499">
        <v>5</v>
      </c>
      <c r="D139" s="502">
        <v>0.105</v>
      </c>
      <c r="E139" s="502">
        <v>0.75</v>
      </c>
      <c r="F139" s="502">
        <v>0.12</v>
      </c>
      <c r="G139" s="503">
        <v>7.725</v>
      </c>
      <c r="H139" s="502">
        <v>4</v>
      </c>
      <c r="I139" s="502">
        <v>0.5</v>
      </c>
      <c r="J139" s="502">
        <v>0</v>
      </c>
      <c r="K139" s="502">
        <v>0</v>
      </c>
      <c r="L139" s="501" t="s">
        <v>17</v>
      </c>
    </row>
    <row r="140" spans="1:12" ht="15" customHeight="1">
      <c r="A140" s="518"/>
      <c r="B140" s="519" t="s">
        <v>181</v>
      </c>
      <c r="C140" s="499">
        <v>150</v>
      </c>
      <c r="D140" s="768">
        <v>18.59</v>
      </c>
      <c r="E140" s="768">
        <v>7.4</v>
      </c>
      <c r="F140" s="768">
        <v>20.51</v>
      </c>
      <c r="G140" s="503">
        <v>223</v>
      </c>
      <c r="H140" s="768">
        <v>25.5</v>
      </c>
      <c r="I140" s="768">
        <v>28.7</v>
      </c>
      <c r="J140" s="768">
        <v>5.9</v>
      </c>
      <c r="K140" s="768">
        <v>8.7</v>
      </c>
      <c r="L140" s="501" t="s">
        <v>2183</v>
      </c>
    </row>
    <row r="141" spans="1:12" ht="15" customHeight="1">
      <c r="A141" s="518"/>
      <c r="B141" s="504" t="s">
        <v>2265</v>
      </c>
      <c r="C141" s="631">
        <v>15</v>
      </c>
      <c r="D141" s="778">
        <v>0.27</v>
      </c>
      <c r="E141" s="778">
        <v>0.8</v>
      </c>
      <c r="F141" s="778">
        <v>1.06</v>
      </c>
      <c r="G141" s="779">
        <v>12</v>
      </c>
      <c r="H141" s="778">
        <v>4.4</v>
      </c>
      <c r="I141" s="778">
        <v>1.5</v>
      </c>
      <c r="J141" s="778">
        <v>0.1</v>
      </c>
      <c r="K141" s="778">
        <v>0.2</v>
      </c>
      <c r="L141" s="731" t="s">
        <v>2184</v>
      </c>
    </row>
    <row r="142" spans="1:12" ht="15.75" customHeight="1">
      <c r="A142" s="518"/>
      <c r="B142" s="519" t="s">
        <v>2294</v>
      </c>
      <c r="C142" s="761">
        <v>150</v>
      </c>
      <c r="D142" s="502">
        <v>0.12</v>
      </c>
      <c r="E142" s="502">
        <v>0.09</v>
      </c>
      <c r="F142" s="502">
        <v>15.1</v>
      </c>
      <c r="G142" s="503">
        <v>62</v>
      </c>
      <c r="H142" s="502">
        <v>0.6</v>
      </c>
      <c r="I142" s="502">
        <v>11.9</v>
      </c>
      <c r="J142" s="502">
        <v>3.6</v>
      </c>
      <c r="K142" s="502">
        <v>0.7</v>
      </c>
      <c r="L142" s="748" t="s">
        <v>82</v>
      </c>
    </row>
    <row r="143" spans="1:12" ht="15.75" customHeight="1">
      <c r="A143" s="518"/>
      <c r="B143" s="519" t="s">
        <v>2386</v>
      </c>
      <c r="C143" s="499">
        <v>14</v>
      </c>
      <c r="D143" s="502">
        <v>1.1</v>
      </c>
      <c r="E143" s="502">
        <v>0.2</v>
      </c>
      <c r="F143" s="502">
        <v>6.9</v>
      </c>
      <c r="G143" s="503">
        <v>34</v>
      </c>
      <c r="H143" s="502">
        <v>3.3</v>
      </c>
      <c r="I143" s="502">
        <v>4.7</v>
      </c>
      <c r="J143" s="502">
        <v>0.3</v>
      </c>
      <c r="K143" s="502">
        <v>0</v>
      </c>
      <c r="L143" s="453" t="s">
        <v>34</v>
      </c>
    </row>
    <row r="144" spans="1:12" ht="15" customHeight="1">
      <c r="A144" s="518"/>
      <c r="B144" s="519" t="s">
        <v>2388</v>
      </c>
      <c r="C144" s="499">
        <v>24</v>
      </c>
      <c r="D144" s="770">
        <v>1.5</v>
      </c>
      <c r="E144" s="770">
        <v>0.3</v>
      </c>
      <c r="F144" s="770">
        <v>9.4</v>
      </c>
      <c r="G144" s="771">
        <v>48</v>
      </c>
      <c r="H144" s="770">
        <v>8.1</v>
      </c>
      <c r="I144" s="770">
        <v>10.8</v>
      </c>
      <c r="J144" s="770">
        <v>0.9</v>
      </c>
      <c r="K144" s="770">
        <v>0</v>
      </c>
      <c r="L144" s="453" t="s">
        <v>36</v>
      </c>
    </row>
    <row r="145" spans="1:12" ht="15" customHeight="1">
      <c r="A145" s="785" t="s">
        <v>2214</v>
      </c>
      <c r="B145" s="747"/>
      <c r="C145" s="759">
        <v>539</v>
      </c>
      <c r="D145" s="782">
        <f aca="true" t="shared" si="21" ref="D145:K145">SUM(D137:D144)</f>
        <v>23.794200000000004</v>
      </c>
      <c r="E145" s="782">
        <f t="shared" si="21"/>
        <v>13.489</v>
      </c>
      <c r="F145" s="782">
        <f t="shared" si="21"/>
        <v>60.959999999999994</v>
      </c>
      <c r="G145" s="781">
        <f t="shared" si="21"/>
        <v>466.425</v>
      </c>
      <c r="H145" s="782">
        <f t="shared" si="21"/>
        <v>87.3</v>
      </c>
      <c r="I145" s="782">
        <f t="shared" si="21"/>
        <v>83.35000000000001</v>
      </c>
      <c r="J145" s="782">
        <f t="shared" si="21"/>
        <v>11.950000000000001</v>
      </c>
      <c r="K145" s="782">
        <f t="shared" si="21"/>
        <v>23.13</v>
      </c>
      <c r="L145" s="453"/>
    </row>
    <row r="146" spans="1:12" ht="15" customHeight="1">
      <c r="A146" s="785" t="s">
        <v>2215</v>
      </c>
      <c r="B146" s="747"/>
      <c r="C146" s="759"/>
      <c r="D146" s="782"/>
      <c r="E146" s="782"/>
      <c r="F146" s="782"/>
      <c r="G146" s="781"/>
      <c r="H146" s="782"/>
      <c r="I146" s="782"/>
      <c r="J146" s="782"/>
      <c r="K146" s="782"/>
      <c r="L146" s="453"/>
    </row>
    <row r="147" spans="1:12" ht="15" customHeight="1">
      <c r="A147" s="587"/>
      <c r="B147" s="519" t="s">
        <v>587</v>
      </c>
      <c r="C147" s="499">
        <v>40</v>
      </c>
      <c r="D147" s="765">
        <v>0.4</v>
      </c>
      <c r="E147" s="765">
        <v>0.1</v>
      </c>
      <c r="F147" s="765">
        <v>3.5</v>
      </c>
      <c r="G147" s="776">
        <v>16.4</v>
      </c>
      <c r="H147" s="765">
        <v>9.7</v>
      </c>
      <c r="I147" s="765">
        <v>12.3</v>
      </c>
      <c r="J147" s="765">
        <v>0.4</v>
      </c>
      <c r="K147" s="765">
        <v>2.5</v>
      </c>
      <c r="L147" s="501" t="s">
        <v>2185</v>
      </c>
    </row>
    <row r="148" spans="1:12" ht="15.75" customHeight="1">
      <c r="A148" s="587"/>
      <c r="B148" s="724" t="s">
        <v>2266</v>
      </c>
      <c r="C148" s="819">
        <v>130</v>
      </c>
      <c r="D148" s="502">
        <v>19.2</v>
      </c>
      <c r="E148" s="502">
        <v>9.5</v>
      </c>
      <c r="F148" s="502">
        <v>19</v>
      </c>
      <c r="G148" s="503">
        <v>241</v>
      </c>
      <c r="H148" s="502">
        <v>122.3</v>
      </c>
      <c r="I148" s="502">
        <v>24.1</v>
      </c>
      <c r="J148" s="502">
        <v>0</v>
      </c>
      <c r="K148" s="502">
        <v>0.3</v>
      </c>
      <c r="L148" s="708" t="s">
        <v>2186</v>
      </c>
    </row>
    <row r="149" spans="1:12" ht="15" customHeight="1">
      <c r="A149" s="587"/>
      <c r="B149" s="504" t="s">
        <v>2267</v>
      </c>
      <c r="C149" s="631">
        <v>20</v>
      </c>
      <c r="D149" s="778">
        <v>0.3866666666666666</v>
      </c>
      <c r="E149" s="778">
        <v>0.9066666666666667</v>
      </c>
      <c r="F149" s="778">
        <v>2.7</v>
      </c>
      <c r="G149" s="779">
        <v>21</v>
      </c>
      <c r="H149" s="778">
        <v>12.5</v>
      </c>
      <c r="I149" s="778">
        <v>1.7</v>
      </c>
      <c r="J149" s="778">
        <v>0</v>
      </c>
      <c r="K149" s="778">
        <v>0.07</v>
      </c>
      <c r="L149" s="731" t="s">
        <v>2187</v>
      </c>
    </row>
    <row r="150" spans="1:12" ht="15" customHeight="1">
      <c r="A150" s="587"/>
      <c r="B150" s="519" t="s">
        <v>436</v>
      </c>
      <c r="C150" s="761">
        <v>150</v>
      </c>
      <c r="D150" s="502">
        <v>3.2</v>
      </c>
      <c r="E150" s="502">
        <v>2.47</v>
      </c>
      <c r="F150" s="502">
        <v>11.1</v>
      </c>
      <c r="G150" s="503">
        <v>81</v>
      </c>
      <c r="H150" s="502">
        <v>114.7</v>
      </c>
      <c r="I150" s="502">
        <v>16.7</v>
      </c>
      <c r="J150" s="502">
        <v>0.4</v>
      </c>
      <c r="K150" s="502">
        <v>1.2</v>
      </c>
      <c r="L150" s="748" t="s">
        <v>91</v>
      </c>
    </row>
    <row r="151" spans="1:12" ht="15" customHeight="1">
      <c r="A151" s="587"/>
      <c r="B151" s="504" t="s">
        <v>51</v>
      </c>
      <c r="C151" s="631">
        <v>100</v>
      </c>
      <c r="D151" s="780">
        <v>0.4</v>
      </c>
      <c r="E151" s="780">
        <v>0.3</v>
      </c>
      <c r="F151" s="780">
        <v>10.3</v>
      </c>
      <c r="G151" s="786">
        <v>46</v>
      </c>
      <c r="H151" s="780">
        <v>19</v>
      </c>
      <c r="I151" s="780">
        <v>12</v>
      </c>
      <c r="J151" s="780">
        <v>2.3</v>
      </c>
      <c r="K151" s="780">
        <v>5</v>
      </c>
      <c r="L151" s="695" t="s">
        <v>2160</v>
      </c>
    </row>
    <row r="152" spans="1:12" ht="15" customHeight="1">
      <c r="A152" s="587"/>
      <c r="B152" s="519" t="s">
        <v>2386</v>
      </c>
      <c r="C152" s="499">
        <v>10</v>
      </c>
      <c r="D152" s="502">
        <v>0.8</v>
      </c>
      <c r="E152" s="502">
        <v>0.2</v>
      </c>
      <c r="F152" s="502">
        <v>4.9</v>
      </c>
      <c r="G152" s="503">
        <v>24</v>
      </c>
      <c r="H152" s="502">
        <v>2.3</v>
      </c>
      <c r="I152" s="502">
        <v>3.3</v>
      </c>
      <c r="J152" s="502">
        <v>0.3</v>
      </c>
      <c r="K152" s="502">
        <v>0</v>
      </c>
      <c r="L152" s="453" t="s">
        <v>34</v>
      </c>
    </row>
    <row r="153" spans="1:12" ht="15" customHeight="1">
      <c r="A153" s="785" t="s">
        <v>2216</v>
      </c>
      <c r="B153" s="747"/>
      <c r="C153" s="781">
        <f aca="true" t="shared" si="22" ref="C153:K153">SUM(C147:C152)</f>
        <v>450</v>
      </c>
      <c r="D153" s="782">
        <f t="shared" si="22"/>
        <v>24.386666666666663</v>
      </c>
      <c r="E153" s="782">
        <f t="shared" si="22"/>
        <v>13.476666666666667</v>
      </c>
      <c r="F153" s="782">
        <f t="shared" si="22"/>
        <v>51.49999999999999</v>
      </c>
      <c r="G153" s="781">
        <f t="shared" si="22"/>
        <v>429.4</v>
      </c>
      <c r="H153" s="782">
        <f t="shared" si="22"/>
        <v>280.5</v>
      </c>
      <c r="I153" s="782">
        <f t="shared" si="22"/>
        <v>70.10000000000001</v>
      </c>
      <c r="J153" s="782">
        <f t="shared" si="22"/>
        <v>3.3999999999999995</v>
      </c>
      <c r="K153" s="782">
        <f t="shared" si="22"/>
        <v>9.07</v>
      </c>
      <c r="L153" s="748"/>
    </row>
    <row r="154" spans="1:12" ht="15" customHeight="1">
      <c r="A154" s="796" t="s">
        <v>2225</v>
      </c>
      <c r="B154" s="783"/>
      <c r="C154" s="774"/>
      <c r="D154" s="773">
        <f aca="true" t="shared" si="23" ref="D154:K154">D133+D135+D145+D153</f>
        <v>64.04836666666667</v>
      </c>
      <c r="E154" s="773">
        <f t="shared" si="23"/>
        <v>43.75566666666667</v>
      </c>
      <c r="F154" s="773">
        <f t="shared" si="23"/>
        <v>158.3275</v>
      </c>
      <c r="G154" s="774">
        <f t="shared" si="23"/>
        <v>1259.505</v>
      </c>
      <c r="H154" s="773">
        <f t="shared" si="23"/>
        <v>575.8</v>
      </c>
      <c r="I154" s="773">
        <f t="shared" si="23"/>
        <v>183.85000000000002</v>
      </c>
      <c r="J154" s="773">
        <f t="shared" si="23"/>
        <v>19.78</v>
      </c>
      <c r="K154" s="773">
        <f t="shared" si="23"/>
        <v>84.65</v>
      </c>
      <c r="L154" s="794"/>
    </row>
    <row r="155" spans="1:12" ht="18.75" customHeight="1">
      <c r="A155" s="847" t="s">
        <v>128</v>
      </c>
      <c r="B155" s="847"/>
      <c r="C155" s="847"/>
      <c r="D155" s="847"/>
      <c r="E155" s="847"/>
      <c r="F155" s="847"/>
      <c r="G155" s="847"/>
      <c r="H155" s="847"/>
      <c r="I155" s="847"/>
      <c r="J155" s="847"/>
      <c r="K155" s="847"/>
      <c r="L155" s="847"/>
    </row>
    <row r="156" spans="1:12" ht="15" customHeight="1">
      <c r="A156" s="785" t="s">
        <v>15</v>
      </c>
      <c r="B156" s="797"/>
      <c r="C156" s="797"/>
      <c r="D156" s="797"/>
      <c r="E156" s="797"/>
      <c r="F156" s="797"/>
      <c r="G156" s="797"/>
      <c r="H156" s="797"/>
      <c r="I156" s="797"/>
      <c r="J156" s="797"/>
      <c r="K156" s="797"/>
      <c r="L156" s="797"/>
    </row>
    <row r="157" spans="1:12" ht="15" customHeight="1">
      <c r="A157" s="587"/>
      <c r="B157" s="519" t="s">
        <v>2268</v>
      </c>
      <c r="C157" s="499">
        <v>5</v>
      </c>
      <c r="D157" s="502">
        <v>0.04</v>
      </c>
      <c r="E157" s="502">
        <v>1.48</v>
      </c>
      <c r="F157" s="768">
        <v>0.65</v>
      </c>
      <c r="G157" s="769">
        <v>33</v>
      </c>
      <c r="H157" s="768">
        <v>4</v>
      </c>
      <c r="I157" s="768">
        <v>0</v>
      </c>
      <c r="J157" s="768">
        <v>0</v>
      </c>
      <c r="K157" s="768">
        <v>0</v>
      </c>
      <c r="L157" s="501" t="s">
        <v>2188</v>
      </c>
    </row>
    <row r="158" spans="1:12" ht="15" customHeight="1">
      <c r="A158" s="587"/>
      <c r="B158" s="504" t="s">
        <v>2269</v>
      </c>
      <c r="C158" s="499">
        <v>150</v>
      </c>
      <c r="D158" s="502">
        <v>3.2928000000000006</v>
      </c>
      <c r="E158" s="502">
        <v>3.0288000000000004</v>
      </c>
      <c r="F158" s="502">
        <v>10.142399999999999</v>
      </c>
      <c r="G158" s="503">
        <v>99</v>
      </c>
      <c r="H158" s="502">
        <v>128.3</v>
      </c>
      <c r="I158" s="502">
        <v>15.7</v>
      </c>
      <c r="J158" s="502">
        <v>0.2</v>
      </c>
      <c r="K158" s="502">
        <v>0.7</v>
      </c>
      <c r="L158" s="501" t="s">
        <v>2159</v>
      </c>
    </row>
    <row r="159" spans="1:13" ht="15" customHeight="1">
      <c r="A159" s="785"/>
      <c r="B159" s="519" t="s">
        <v>419</v>
      </c>
      <c r="C159" s="520">
        <v>180</v>
      </c>
      <c r="D159" s="521">
        <v>0</v>
      </c>
      <c r="E159" s="521">
        <v>0</v>
      </c>
      <c r="F159" s="521">
        <v>2.7</v>
      </c>
      <c r="G159" s="522">
        <v>11</v>
      </c>
      <c r="H159" s="521">
        <v>8.8</v>
      </c>
      <c r="I159" s="521">
        <v>1.2</v>
      </c>
      <c r="J159" s="521">
        <v>0.3</v>
      </c>
      <c r="K159" s="521">
        <v>0</v>
      </c>
      <c r="L159" s="748" t="s">
        <v>42</v>
      </c>
      <c r="M159" s="549" t="s">
        <v>2380</v>
      </c>
    </row>
    <row r="160" spans="1:12" ht="15" customHeight="1">
      <c r="A160" s="785"/>
      <c r="B160" s="639" t="s">
        <v>2385</v>
      </c>
      <c r="C160" s="499">
        <v>20</v>
      </c>
      <c r="D160" s="502">
        <v>1.5</v>
      </c>
      <c r="E160" s="502">
        <v>0.6</v>
      </c>
      <c r="F160" s="502">
        <v>10.3</v>
      </c>
      <c r="G160" s="503">
        <v>53</v>
      </c>
      <c r="H160" s="502">
        <v>7</v>
      </c>
      <c r="I160" s="502">
        <v>9.5</v>
      </c>
      <c r="J160" s="502">
        <v>0.8</v>
      </c>
      <c r="K160" s="502">
        <v>0</v>
      </c>
      <c r="L160" s="453" t="s">
        <v>22</v>
      </c>
    </row>
    <row r="161" spans="1:12" ht="15" customHeight="1">
      <c r="A161" s="785"/>
      <c r="B161" s="504" t="s">
        <v>175</v>
      </c>
      <c r="C161" s="499">
        <v>20</v>
      </c>
      <c r="D161" s="798">
        <f>D160*2</f>
        <v>3</v>
      </c>
      <c r="E161" s="798">
        <f>E160*2</f>
        <v>1.2</v>
      </c>
      <c r="F161" s="798">
        <f>F160*2</f>
        <v>20.6</v>
      </c>
      <c r="G161" s="795">
        <v>72</v>
      </c>
      <c r="H161" s="798">
        <f>H160*2</f>
        <v>14</v>
      </c>
      <c r="I161" s="798">
        <f>I160*2</f>
        <v>19</v>
      </c>
      <c r="J161" s="798">
        <f>J160*2</f>
        <v>1.6</v>
      </c>
      <c r="K161" s="798">
        <f>K160*2</f>
        <v>0</v>
      </c>
      <c r="L161" s="501" t="s">
        <v>17</v>
      </c>
    </row>
    <row r="162" spans="1:12" ht="15" customHeight="1">
      <c r="A162" s="785" t="s">
        <v>2213</v>
      </c>
      <c r="B162" s="519"/>
      <c r="C162" s="761">
        <f aca="true" t="shared" si="24" ref="C162:K162">SUM(C157:C161)</f>
        <v>375</v>
      </c>
      <c r="D162" s="807">
        <f t="shared" si="24"/>
        <v>7.832800000000001</v>
      </c>
      <c r="E162" s="807">
        <f t="shared" si="24"/>
        <v>6.308800000000001</v>
      </c>
      <c r="F162" s="807">
        <f t="shared" si="24"/>
        <v>44.3924</v>
      </c>
      <c r="G162" s="769">
        <f t="shared" si="24"/>
        <v>268</v>
      </c>
      <c r="H162" s="807">
        <f t="shared" si="24"/>
        <v>162.10000000000002</v>
      </c>
      <c r="I162" s="807">
        <f t="shared" si="24"/>
        <v>45.4</v>
      </c>
      <c r="J162" s="807">
        <f t="shared" si="24"/>
        <v>2.9000000000000004</v>
      </c>
      <c r="K162" s="807">
        <f t="shared" si="24"/>
        <v>0.7</v>
      </c>
      <c r="L162" s="748"/>
    </row>
    <row r="163" spans="1:18" ht="15" customHeight="1">
      <c r="A163" s="785" t="s">
        <v>50</v>
      </c>
      <c r="B163" s="523" t="s">
        <v>2248</v>
      </c>
      <c r="C163" s="520">
        <v>102</v>
      </c>
      <c r="D163" s="521">
        <v>1.95</v>
      </c>
      <c r="E163" s="521">
        <v>1.1</v>
      </c>
      <c r="F163" s="521">
        <v>10.8</v>
      </c>
      <c r="G163" s="522">
        <v>68</v>
      </c>
      <c r="H163" s="525">
        <v>40.2</v>
      </c>
      <c r="I163" s="525">
        <v>21.4</v>
      </c>
      <c r="J163" s="525">
        <v>0.9</v>
      </c>
      <c r="K163" s="521">
        <v>20.4</v>
      </c>
      <c r="L163" s="453" t="s">
        <v>2052</v>
      </c>
      <c r="M163" s="532"/>
      <c r="N163" s="532"/>
      <c r="O163" s="532"/>
      <c r="P163" s="532"/>
      <c r="Q163" s="532"/>
      <c r="R163" s="532"/>
    </row>
    <row r="164" spans="1:18" ht="15" customHeight="1">
      <c r="A164" s="518"/>
      <c r="B164" s="504"/>
      <c r="C164" s="499">
        <f aca="true" t="shared" si="25" ref="C164:K164">C163</f>
        <v>102</v>
      </c>
      <c r="D164" s="763">
        <f t="shared" si="25"/>
        <v>1.95</v>
      </c>
      <c r="E164" s="763">
        <f t="shared" si="25"/>
        <v>1.1</v>
      </c>
      <c r="F164" s="763">
        <f t="shared" si="25"/>
        <v>10.8</v>
      </c>
      <c r="G164" s="503">
        <f t="shared" si="25"/>
        <v>68</v>
      </c>
      <c r="H164" s="763">
        <f t="shared" si="25"/>
        <v>40.2</v>
      </c>
      <c r="I164" s="763">
        <f t="shared" si="25"/>
        <v>21.4</v>
      </c>
      <c r="J164" s="763">
        <f t="shared" si="25"/>
        <v>0.9</v>
      </c>
      <c r="K164" s="763">
        <f t="shared" si="25"/>
        <v>20.4</v>
      </c>
      <c r="L164" s="501"/>
      <c r="M164" s="532"/>
      <c r="N164" s="532"/>
      <c r="O164" s="532"/>
      <c r="P164" s="532"/>
      <c r="Q164" s="532"/>
      <c r="R164" s="532"/>
    </row>
    <row r="165" spans="1:18" ht="15" customHeight="1">
      <c r="A165" s="785" t="s">
        <v>25</v>
      </c>
      <c r="B165" s="504"/>
      <c r="C165" s="499"/>
      <c r="D165" s="763"/>
      <c r="E165" s="763"/>
      <c r="F165" s="763"/>
      <c r="G165" s="503"/>
      <c r="H165" s="763"/>
      <c r="I165" s="763"/>
      <c r="J165" s="763"/>
      <c r="K165" s="763"/>
      <c r="L165" s="501"/>
      <c r="M165" s="532"/>
      <c r="N165" s="532"/>
      <c r="O165" s="532"/>
      <c r="P165" s="532"/>
      <c r="Q165" s="532"/>
      <c r="R165" s="532"/>
    </row>
    <row r="166" spans="1:18" ht="15" customHeight="1">
      <c r="A166" s="518"/>
      <c r="B166" s="519" t="s">
        <v>2270</v>
      </c>
      <c r="C166" s="764" t="s">
        <v>2298</v>
      </c>
      <c r="D166" s="765">
        <v>0.4</v>
      </c>
      <c r="E166" s="765">
        <v>1.9</v>
      </c>
      <c r="F166" s="765">
        <v>2.3</v>
      </c>
      <c r="G166" s="776">
        <v>28.5</v>
      </c>
      <c r="H166" s="765">
        <v>10.07</v>
      </c>
      <c r="I166" s="765">
        <v>6.41</v>
      </c>
      <c r="J166" s="765">
        <v>0.26</v>
      </c>
      <c r="K166" s="765">
        <v>4</v>
      </c>
      <c r="L166" s="501" t="s">
        <v>2189</v>
      </c>
      <c r="M166" s="532"/>
      <c r="N166" s="532"/>
      <c r="O166" s="532"/>
      <c r="P166" s="532"/>
      <c r="Q166" s="532"/>
      <c r="R166" s="532"/>
    </row>
    <row r="167" spans="1:18" ht="15" customHeight="1">
      <c r="A167" s="518"/>
      <c r="B167" s="504" t="s">
        <v>28</v>
      </c>
      <c r="C167" s="499">
        <v>150</v>
      </c>
      <c r="D167" s="502">
        <v>1.044</v>
      </c>
      <c r="E167" s="502">
        <v>2.928</v>
      </c>
      <c r="F167" s="502">
        <v>5.088</v>
      </c>
      <c r="G167" s="503">
        <v>51</v>
      </c>
      <c r="H167" s="765">
        <v>26</v>
      </c>
      <c r="I167" s="765">
        <v>13.4</v>
      </c>
      <c r="J167" s="765">
        <v>0.48</v>
      </c>
      <c r="K167" s="502">
        <v>11.082</v>
      </c>
      <c r="L167" s="501" t="s">
        <v>2190</v>
      </c>
      <c r="M167" s="532"/>
      <c r="N167" s="532"/>
      <c r="O167" s="532"/>
      <c r="P167" s="532"/>
      <c r="Q167" s="532"/>
      <c r="R167" s="532"/>
    </row>
    <row r="168" spans="1:18" ht="15" customHeight="1">
      <c r="A168" s="518"/>
      <c r="B168" s="504" t="s">
        <v>2112</v>
      </c>
      <c r="C168" s="499">
        <v>12</v>
      </c>
      <c r="D168" s="521">
        <v>1.7</v>
      </c>
      <c r="E168" s="521">
        <v>1.3</v>
      </c>
      <c r="F168" s="521">
        <v>1.1</v>
      </c>
      <c r="G168" s="499">
        <v>23</v>
      </c>
      <c r="H168" s="502">
        <v>2.2</v>
      </c>
      <c r="I168" s="502">
        <v>2.3</v>
      </c>
      <c r="J168" s="502">
        <v>0.2</v>
      </c>
      <c r="K168" s="521">
        <v>0.06</v>
      </c>
      <c r="L168" s="453" t="s">
        <v>2306</v>
      </c>
      <c r="M168" s="532"/>
      <c r="N168" s="532"/>
      <c r="O168" s="532"/>
      <c r="P168" s="532"/>
      <c r="Q168" s="532"/>
      <c r="R168" s="532"/>
    </row>
    <row r="169" spans="1:18" ht="15" customHeight="1">
      <c r="A169" s="518"/>
      <c r="B169" s="504" t="s">
        <v>183</v>
      </c>
      <c r="C169" s="499">
        <v>5</v>
      </c>
      <c r="D169" s="502">
        <v>0.105</v>
      </c>
      <c r="E169" s="502">
        <v>0.75</v>
      </c>
      <c r="F169" s="502">
        <v>0.12</v>
      </c>
      <c r="G169" s="503">
        <v>7.725</v>
      </c>
      <c r="H169" s="502">
        <v>4</v>
      </c>
      <c r="I169" s="502">
        <v>0.5</v>
      </c>
      <c r="J169" s="502">
        <v>0</v>
      </c>
      <c r="K169" s="502">
        <v>0</v>
      </c>
      <c r="L169" s="501" t="s">
        <v>17</v>
      </c>
      <c r="M169" s="532"/>
      <c r="N169" s="532"/>
      <c r="O169" s="532"/>
      <c r="P169" s="532"/>
      <c r="Q169" s="532"/>
      <c r="R169" s="532"/>
    </row>
    <row r="170" spans="1:18" ht="15" customHeight="1">
      <c r="A170" s="518"/>
      <c r="B170" s="519" t="s">
        <v>2271</v>
      </c>
      <c r="C170" s="761">
        <v>60</v>
      </c>
      <c r="D170" s="768">
        <v>8.64</v>
      </c>
      <c r="E170" s="768">
        <v>5.79</v>
      </c>
      <c r="F170" s="768">
        <v>5.71</v>
      </c>
      <c r="G170" s="769">
        <v>110</v>
      </c>
      <c r="H170" s="768">
        <v>23.4</v>
      </c>
      <c r="I170" s="768">
        <v>16.4</v>
      </c>
      <c r="J170" s="768">
        <v>0.7</v>
      </c>
      <c r="K170" s="768">
        <v>0.13</v>
      </c>
      <c r="L170" s="501" t="s">
        <v>2191</v>
      </c>
      <c r="M170" s="532"/>
      <c r="N170" s="532"/>
      <c r="O170" s="532"/>
      <c r="P170" s="532"/>
      <c r="Q170" s="532"/>
      <c r="R170" s="532"/>
    </row>
    <row r="171" spans="1:18" ht="15" customHeight="1">
      <c r="A171" s="518"/>
      <c r="B171" s="504" t="s">
        <v>2272</v>
      </c>
      <c r="C171" s="631">
        <v>15</v>
      </c>
      <c r="D171" s="778">
        <v>0.3</v>
      </c>
      <c r="E171" s="778">
        <v>0.9</v>
      </c>
      <c r="F171" s="778">
        <v>1.2</v>
      </c>
      <c r="G171" s="779">
        <v>14</v>
      </c>
      <c r="H171" s="778">
        <v>5.1</v>
      </c>
      <c r="I171" s="778">
        <v>1.8</v>
      </c>
      <c r="J171" s="778">
        <v>0.1</v>
      </c>
      <c r="K171" s="778">
        <v>0.8</v>
      </c>
      <c r="L171" s="731" t="s">
        <v>2192</v>
      </c>
      <c r="M171" s="532"/>
      <c r="N171" s="532"/>
      <c r="O171" s="532"/>
      <c r="P171" s="532"/>
      <c r="Q171" s="532"/>
      <c r="R171" s="532"/>
    </row>
    <row r="172" spans="1:18" ht="15" customHeight="1">
      <c r="A172" s="518"/>
      <c r="B172" s="528" t="s">
        <v>2273</v>
      </c>
      <c r="C172" s="499">
        <v>110</v>
      </c>
      <c r="D172" s="502">
        <v>3.4</v>
      </c>
      <c r="E172" s="502">
        <v>3.7</v>
      </c>
      <c r="F172" s="502">
        <v>15</v>
      </c>
      <c r="G172" s="503">
        <v>107</v>
      </c>
      <c r="H172" s="502">
        <v>6.2</v>
      </c>
      <c r="I172" s="502">
        <v>52.8</v>
      </c>
      <c r="J172" s="502">
        <v>1.8</v>
      </c>
      <c r="K172" s="502">
        <v>0</v>
      </c>
      <c r="L172" s="501" t="s">
        <v>2193</v>
      </c>
      <c r="M172" s="532"/>
      <c r="N172" s="532"/>
      <c r="O172" s="532"/>
      <c r="P172" s="532"/>
      <c r="Q172" s="532"/>
      <c r="R172" s="532"/>
    </row>
    <row r="173" spans="1:18" ht="15" customHeight="1">
      <c r="A173" s="518"/>
      <c r="B173" s="519" t="s">
        <v>2293</v>
      </c>
      <c r="C173" s="520">
        <v>150</v>
      </c>
      <c r="D173" s="521">
        <v>0.1</v>
      </c>
      <c r="E173" s="521">
        <v>0</v>
      </c>
      <c r="F173" s="521">
        <v>13.1</v>
      </c>
      <c r="G173" s="522">
        <v>55</v>
      </c>
      <c r="H173" s="521">
        <v>5.6</v>
      </c>
      <c r="I173" s="521">
        <v>1.5</v>
      </c>
      <c r="J173" s="521">
        <v>0.2</v>
      </c>
      <c r="K173" s="521">
        <v>2.9</v>
      </c>
      <c r="L173" s="501" t="s">
        <v>2197</v>
      </c>
      <c r="M173" s="532"/>
      <c r="N173" s="532"/>
      <c r="O173" s="532"/>
      <c r="P173" s="532"/>
      <c r="Q173" s="532"/>
      <c r="R173" s="532"/>
    </row>
    <row r="174" spans="1:18" ht="15" customHeight="1">
      <c r="A174" s="518"/>
      <c r="B174" s="519" t="s">
        <v>2386</v>
      </c>
      <c r="C174" s="499">
        <v>25</v>
      </c>
      <c r="D174" s="770">
        <v>1.9</v>
      </c>
      <c r="E174" s="770">
        <v>0.2</v>
      </c>
      <c r="F174" s="770">
        <v>12.3</v>
      </c>
      <c r="G174" s="771">
        <v>59</v>
      </c>
      <c r="H174" s="770">
        <v>5</v>
      </c>
      <c r="I174" s="770">
        <v>3.5</v>
      </c>
      <c r="J174" s="770">
        <v>0.3</v>
      </c>
      <c r="K174" s="770">
        <v>0</v>
      </c>
      <c r="L174" s="453" t="s">
        <v>34</v>
      </c>
      <c r="M174" s="532"/>
      <c r="N174" s="532"/>
      <c r="O174" s="532"/>
      <c r="P174" s="532"/>
      <c r="Q174" s="532"/>
      <c r="R174" s="532"/>
    </row>
    <row r="175" spans="1:18" ht="15" customHeight="1">
      <c r="A175" s="518"/>
      <c r="B175" s="519" t="s">
        <v>2388</v>
      </c>
      <c r="C175" s="499">
        <v>19</v>
      </c>
      <c r="D175" s="502">
        <v>1.32</v>
      </c>
      <c r="E175" s="502">
        <v>0.22</v>
      </c>
      <c r="F175" s="502">
        <v>8.2</v>
      </c>
      <c r="G175" s="503">
        <v>39</v>
      </c>
      <c r="H175" s="502">
        <v>7</v>
      </c>
      <c r="I175" s="502">
        <v>9.4</v>
      </c>
      <c r="J175" s="502">
        <v>0.8</v>
      </c>
      <c r="K175" s="502">
        <v>0</v>
      </c>
      <c r="L175" s="453" t="s">
        <v>36</v>
      </c>
      <c r="M175" s="532"/>
      <c r="N175" s="532"/>
      <c r="O175" s="532"/>
      <c r="P175" s="532"/>
      <c r="Q175" s="532"/>
      <c r="R175" s="532"/>
    </row>
    <row r="176" spans="1:18" ht="15" customHeight="1">
      <c r="A176" s="785" t="s">
        <v>2214</v>
      </c>
      <c r="B176" s="747"/>
      <c r="C176" s="759">
        <v>577</v>
      </c>
      <c r="D176" s="782">
        <f aca="true" t="shared" si="26" ref="D176:K176">SUM(D166:D175)</f>
        <v>18.909000000000002</v>
      </c>
      <c r="E176" s="782">
        <f t="shared" si="26"/>
        <v>17.688</v>
      </c>
      <c r="F176" s="782">
        <f t="shared" si="26"/>
        <v>64.118</v>
      </c>
      <c r="G176" s="781">
        <f t="shared" si="26"/>
        <v>494.225</v>
      </c>
      <c r="H176" s="782">
        <f t="shared" si="26"/>
        <v>94.57</v>
      </c>
      <c r="I176" s="782">
        <f t="shared" si="26"/>
        <v>108.01</v>
      </c>
      <c r="J176" s="782">
        <f t="shared" si="26"/>
        <v>4.84</v>
      </c>
      <c r="K176" s="782">
        <f t="shared" si="26"/>
        <v>18.972</v>
      </c>
      <c r="L176" s="453"/>
      <c r="M176" s="532"/>
      <c r="N176" s="532"/>
      <c r="O176" s="532"/>
      <c r="P176" s="532"/>
      <c r="Q176" s="532"/>
      <c r="R176" s="532"/>
    </row>
    <row r="177" spans="1:18" ht="15" customHeight="1">
      <c r="A177" s="785" t="s">
        <v>2215</v>
      </c>
      <c r="B177" s="747"/>
      <c r="C177" s="759"/>
      <c r="D177" s="782"/>
      <c r="E177" s="782"/>
      <c r="F177" s="782"/>
      <c r="G177" s="781"/>
      <c r="H177" s="782"/>
      <c r="I177" s="782"/>
      <c r="J177" s="782"/>
      <c r="K177" s="782"/>
      <c r="L177" s="453"/>
      <c r="M177" s="532"/>
      <c r="N177" s="532"/>
      <c r="O177" s="532"/>
      <c r="P177" s="532"/>
      <c r="Q177" s="532"/>
      <c r="R177" s="532"/>
    </row>
    <row r="178" spans="1:18" ht="15" customHeight="1">
      <c r="A178" s="518"/>
      <c r="B178" s="517" t="s">
        <v>2274</v>
      </c>
      <c r="C178" s="499" t="s">
        <v>2299</v>
      </c>
      <c r="D178" s="798">
        <v>0.5</v>
      </c>
      <c r="E178" s="798">
        <v>1.6</v>
      </c>
      <c r="F178" s="798">
        <v>2.8</v>
      </c>
      <c r="G178" s="795">
        <v>28.5</v>
      </c>
      <c r="H178" s="798">
        <v>12.8</v>
      </c>
      <c r="I178" s="798">
        <v>9.3</v>
      </c>
      <c r="J178" s="798">
        <v>0.4</v>
      </c>
      <c r="K178" s="798">
        <v>1.7</v>
      </c>
      <c r="L178" s="453" t="s">
        <v>2194</v>
      </c>
      <c r="M178" s="532"/>
      <c r="N178" s="532"/>
      <c r="O178" s="532"/>
      <c r="P178" s="532"/>
      <c r="Q178" s="532"/>
      <c r="R178" s="532"/>
    </row>
    <row r="179" spans="1:18" ht="15" customHeight="1">
      <c r="A179" s="518"/>
      <c r="B179" s="519" t="s">
        <v>2149</v>
      </c>
      <c r="C179" s="499">
        <v>60</v>
      </c>
      <c r="D179" s="768">
        <v>10.105299999999998</v>
      </c>
      <c r="E179" s="768">
        <v>5.1341</v>
      </c>
      <c r="F179" s="768">
        <v>4.1499</v>
      </c>
      <c r="G179" s="769">
        <v>103.3</v>
      </c>
      <c r="H179" s="768">
        <v>25.9</v>
      </c>
      <c r="I179" s="768">
        <v>20.1</v>
      </c>
      <c r="J179" s="768">
        <v>0.6</v>
      </c>
      <c r="K179" s="768">
        <v>1.6139999999999999</v>
      </c>
      <c r="L179" s="501" t="s">
        <v>2195</v>
      </c>
      <c r="M179" s="532"/>
      <c r="N179" s="532"/>
      <c r="O179" s="532"/>
      <c r="P179" s="532"/>
      <c r="Q179" s="532"/>
      <c r="R179" s="532"/>
    </row>
    <row r="180" spans="1:18" ht="15" customHeight="1">
      <c r="A180" s="518"/>
      <c r="B180" s="528" t="s">
        <v>2275</v>
      </c>
      <c r="C180" s="764" t="s">
        <v>2303</v>
      </c>
      <c r="D180" s="502">
        <v>2.3</v>
      </c>
      <c r="E180" s="502">
        <v>3.5</v>
      </c>
      <c r="F180" s="502">
        <v>18.4</v>
      </c>
      <c r="G180" s="503">
        <v>114.3</v>
      </c>
      <c r="H180" s="502">
        <v>11.7</v>
      </c>
      <c r="I180" s="502">
        <v>23.5</v>
      </c>
      <c r="J180" s="502">
        <v>0.9</v>
      </c>
      <c r="K180" s="502">
        <v>16.8</v>
      </c>
      <c r="L180" s="501" t="s">
        <v>2196</v>
      </c>
      <c r="M180" s="532"/>
      <c r="N180" s="532"/>
      <c r="O180" s="532"/>
      <c r="P180" s="532"/>
      <c r="Q180" s="532"/>
      <c r="R180" s="532"/>
    </row>
    <row r="181" spans="1:18" ht="15" customHeight="1">
      <c r="A181" s="518"/>
      <c r="B181" s="519" t="s">
        <v>2243</v>
      </c>
      <c r="C181" s="761">
        <v>170</v>
      </c>
      <c r="D181" s="502">
        <v>0.9</v>
      </c>
      <c r="E181" s="502">
        <v>0</v>
      </c>
      <c r="F181" s="502">
        <v>17.2</v>
      </c>
      <c r="G181" s="503">
        <v>77</v>
      </c>
      <c r="H181" s="502">
        <v>11.9</v>
      </c>
      <c r="I181" s="502">
        <v>6.8</v>
      </c>
      <c r="J181" s="502">
        <v>2.3</v>
      </c>
      <c r="K181" s="502">
        <v>3.4</v>
      </c>
      <c r="L181" s="748" t="s">
        <v>24</v>
      </c>
      <c r="M181" s="532"/>
      <c r="N181" s="532"/>
      <c r="O181" s="532"/>
      <c r="P181" s="532"/>
      <c r="Q181" s="532"/>
      <c r="R181" s="532"/>
    </row>
    <row r="182" spans="1:18" ht="15.75" customHeight="1">
      <c r="A182" s="518"/>
      <c r="B182" s="504" t="s">
        <v>1723</v>
      </c>
      <c r="C182" s="777">
        <v>50</v>
      </c>
      <c r="D182" s="778">
        <v>2.1</v>
      </c>
      <c r="E182" s="778">
        <v>3.5</v>
      </c>
      <c r="F182" s="778">
        <v>11.4</v>
      </c>
      <c r="G182" s="779">
        <v>85.3</v>
      </c>
      <c r="H182" s="778">
        <v>11.9</v>
      </c>
      <c r="I182" s="778">
        <v>9.7</v>
      </c>
      <c r="J182" s="778">
        <v>0.7</v>
      </c>
      <c r="K182" s="780">
        <v>0.7</v>
      </c>
      <c r="L182" s="731" t="s">
        <v>2198</v>
      </c>
      <c r="M182" s="532"/>
      <c r="N182" s="532"/>
      <c r="O182" s="532"/>
      <c r="P182" s="532"/>
      <c r="Q182" s="532"/>
      <c r="R182" s="532"/>
    </row>
    <row r="183" spans="1:18" ht="15" customHeight="1">
      <c r="A183" s="518"/>
      <c r="B183" s="519" t="s">
        <v>2388</v>
      </c>
      <c r="C183" s="499">
        <v>10</v>
      </c>
      <c r="D183" s="502">
        <v>0.8</v>
      </c>
      <c r="E183" s="502">
        <v>0.2</v>
      </c>
      <c r="F183" s="502">
        <v>4.2</v>
      </c>
      <c r="G183" s="503">
        <v>21</v>
      </c>
      <c r="H183" s="502">
        <v>3.5</v>
      </c>
      <c r="I183" s="502">
        <v>4.8</v>
      </c>
      <c r="J183" s="502">
        <v>0.4</v>
      </c>
      <c r="K183" s="502">
        <v>0</v>
      </c>
      <c r="L183" s="453" t="s">
        <v>36</v>
      </c>
      <c r="M183" s="532"/>
      <c r="N183" s="532"/>
      <c r="O183" s="532"/>
      <c r="P183" s="532"/>
      <c r="Q183" s="532"/>
      <c r="R183" s="532"/>
    </row>
    <row r="184" spans="1:18" ht="15" customHeight="1">
      <c r="A184" s="785" t="s">
        <v>2216</v>
      </c>
      <c r="B184" s="747"/>
      <c r="C184" s="781">
        <v>452</v>
      </c>
      <c r="D184" s="782">
        <f aca="true" t="shared" si="27" ref="D184:K184">SUM(D178:D183)</f>
        <v>16.705299999999998</v>
      </c>
      <c r="E184" s="782">
        <f t="shared" si="27"/>
        <v>13.934099999999999</v>
      </c>
      <c r="F184" s="782">
        <f t="shared" si="27"/>
        <v>58.149899999999995</v>
      </c>
      <c r="G184" s="781">
        <f t="shared" si="27"/>
        <v>429.40000000000003</v>
      </c>
      <c r="H184" s="782">
        <f t="shared" si="27"/>
        <v>77.7</v>
      </c>
      <c r="I184" s="782">
        <f t="shared" si="27"/>
        <v>74.2</v>
      </c>
      <c r="J184" s="782">
        <f t="shared" si="27"/>
        <v>5.3</v>
      </c>
      <c r="K184" s="782">
        <f t="shared" si="27"/>
        <v>24.214</v>
      </c>
      <c r="L184" s="748"/>
      <c r="M184" s="532"/>
      <c r="N184" s="532"/>
      <c r="O184" s="532"/>
      <c r="P184" s="532"/>
      <c r="Q184" s="532"/>
      <c r="R184" s="532"/>
    </row>
    <row r="185" spans="1:18" ht="15" customHeight="1">
      <c r="A185" s="796" t="s">
        <v>2227</v>
      </c>
      <c r="B185" s="747"/>
      <c r="C185" s="458"/>
      <c r="D185" s="773">
        <f aca="true" t="shared" si="28" ref="D185:K185">D162+D164+D176+D184</f>
        <v>45.397099999999995</v>
      </c>
      <c r="E185" s="773">
        <f t="shared" si="28"/>
        <v>39.0309</v>
      </c>
      <c r="F185" s="773">
        <f t="shared" si="28"/>
        <v>177.4603</v>
      </c>
      <c r="G185" s="774">
        <f t="shared" si="28"/>
        <v>1259.625</v>
      </c>
      <c r="H185" s="773">
        <f t="shared" si="28"/>
        <v>374.57</v>
      </c>
      <c r="I185" s="773">
        <f t="shared" si="28"/>
        <v>249.01</v>
      </c>
      <c r="J185" s="773">
        <f t="shared" si="28"/>
        <v>13.940000000000001</v>
      </c>
      <c r="K185" s="773">
        <f t="shared" si="28"/>
        <v>64.286</v>
      </c>
      <c r="L185" s="794"/>
      <c r="M185" s="532"/>
      <c r="N185" s="532"/>
      <c r="O185" s="532"/>
      <c r="P185" s="532"/>
      <c r="Q185" s="532"/>
      <c r="R185" s="532"/>
    </row>
    <row r="186" spans="1:18" ht="18.75" customHeight="1">
      <c r="A186" s="847" t="s">
        <v>145</v>
      </c>
      <c r="B186" s="847"/>
      <c r="C186" s="847"/>
      <c r="D186" s="847"/>
      <c r="E186" s="847"/>
      <c r="F186" s="847"/>
      <c r="G186" s="847"/>
      <c r="H186" s="847"/>
      <c r="I186" s="847"/>
      <c r="J186" s="847"/>
      <c r="K186" s="847"/>
      <c r="L186" s="847"/>
      <c r="M186" s="532"/>
      <c r="N186" s="532"/>
      <c r="O186" s="532"/>
      <c r="P186" s="532"/>
      <c r="Q186" s="532"/>
      <c r="R186" s="532"/>
    </row>
    <row r="187" spans="1:18" ht="15" customHeight="1">
      <c r="A187" s="587" t="s">
        <v>15</v>
      </c>
      <c r="B187" s="797"/>
      <c r="C187" s="797"/>
      <c r="D187" s="797"/>
      <c r="E187" s="797"/>
      <c r="F187" s="797"/>
      <c r="G187" s="797"/>
      <c r="H187" s="797"/>
      <c r="I187" s="797"/>
      <c r="J187" s="797"/>
      <c r="K187" s="797"/>
      <c r="L187" s="797"/>
      <c r="M187" s="532"/>
      <c r="N187" s="532"/>
      <c r="O187" s="532"/>
      <c r="P187" s="532"/>
      <c r="Q187" s="532"/>
      <c r="R187" s="532"/>
    </row>
    <row r="188" spans="1:18" ht="16.5" customHeight="1">
      <c r="A188" s="518"/>
      <c r="B188" s="504" t="s">
        <v>2276</v>
      </c>
      <c r="C188" s="499">
        <v>10</v>
      </c>
      <c r="D188" s="770">
        <v>0.05</v>
      </c>
      <c r="E188" s="770">
        <v>0</v>
      </c>
      <c r="F188" s="770">
        <v>7.18</v>
      </c>
      <c r="G188" s="771">
        <v>27.6</v>
      </c>
      <c r="H188" s="770">
        <v>1.2</v>
      </c>
      <c r="I188" s="770">
        <v>0.9</v>
      </c>
      <c r="J188" s="770">
        <v>0.04</v>
      </c>
      <c r="K188" s="770">
        <v>0.2</v>
      </c>
      <c r="L188" s="501" t="s">
        <v>17</v>
      </c>
      <c r="M188" s="532"/>
      <c r="N188" s="532"/>
      <c r="O188" s="532"/>
      <c r="P188" s="532"/>
      <c r="Q188" s="532"/>
      <c r="R188" s="532"/>
    </row>
    <row r="189" spans="1:18" ht="15" customHeight="1">
      <c r="A189" s="587"/>
      <c r="B189" s="504" t="s">
        <v>2277</v>
      </c>
      <c r="C189" s="820">
        <v>150</v>
      </c>
      <c r="D189" s="502">
        <v>4.4</v>
      </c>
      <c r="E189" s="502">
        <v>4.1</v>
      </c>
      <c r="F189" s="502">
        <v>13.9</v>
      </c>
      <c r="G189" s="503">
        <v>110</v>
      </c>
      <c r="H189" s="502">
        <v>121.4</v>
      </c>
      <c r="I189" s="502">
        <v>22.2</v>
      </c>
      <c r="J189" s="502">
        <v>0.4</v>
      </c>
      <c r="K189" s="502">
        <v>0.7</v>
      </c>
      <c r="L189" s="748" t="s">
        <v>18</v>
      </c>
      <c r="M189" s="532"/>
      <c r="N189" s="532"/>
      <c r="O189" s="532"/>
      <c r="P189" s="532"/>
      <c r="Q189" s="532"/>
      <c r="R189" s="532"/>
    </row>
    <row r="190" spans="1:18" ht="15" customHeight="1">
      <c r="A190" s="587"/>
      <c r="B190" s="519" t="s">
        <v>19</v>
      </c>
      <c r="C190" s="761">
        <v>180</v>
      </c>
      <c r="D190" s="502">
        <v>2.8529999999999998</v>
      </c>
      <c r="E190" s="502">
        <v>2.412</v>
      </c>
      <c r="F190" s="502">
        <v>9.4</v>
      </c>
      <c r="G190" s="503">
        <v>71</v>
      </c>
      <c r="H190" s="502">
        <v>113.2</v>
      </c>
      <c r="I190" s="502">
        <v>12.6</v>
      </c>
      <c r="J190" s="502">
        <v>0.1</v>
      </c>
      <c r="K190" s="502">
        <v>1.17</v>
      </c>
      <c r="L190" s="748" t="s">
        <v>20</v>
      </c>
      <c r="M190" s="532"/>
      <c r="N190" s="532"/>
      <c r="O190" s="532"/>
      <c r="P190" s="532"/>
      <c r="Q190" s="532"/>
      <c r="R190" s="532"/>
    </row>
    <row r="191" spans="1:18" ht="15" customHeight="1">
      <c r="A191" s="785"/>
      <c r="B191" s="639" t="s">
        <v>2385</v>
      </c>
      <c r="C191" s="499">
        <v>22</v>
      </c>
      <c r="D191" s="502">
        <v>1.7</v>
      </c>
      <c r="E191" s="502">
        <v>0.7</v>
      </c>
      <c r="F191" s="502">
        <v>11.3</v>
      </c>
      <c r="G191" s="503">
        <v>58</v>
      </c>
      <c r="H191" s="502">
        <v>7.7</v>
      </c>
      <c r="I191" s="502">
        <v>10.4</v>
      </c>
      <c r="J191" s="502">
        <v>0.9</v>
      </c>
      <c r="K191" s="502">
        <v>0</v>
      </c>
      <c r="L191" s="453" t="s">
        <v>22</v>
      </c>
      <c r="M191" s="532"/>
      <c r="N191" s="532"/>
      <c r="O191" s="532"/>
      <c r="P191" s="532"/>
      <c r="Q191" s="532"/>
      <c r="R191" s="532"/>
    </row>
    <row r="192" spans="1:18" ht="15" customHeight="1">
      <c r="A192" s="785" t="s">
        <v>2213</v>
      </c>
      <c r="B192" s="762"/>
      <c r="C192" s="503">
        <f aca="true" t="shared" si="29" ref="C192:K192">SUM(C188:C191)</f>
        <v>362</v>
      </c>
      <c r="D192" s="763">
        <f t="shared" si="29"/>
        <v>9.003</v>
      </c>
      <c r="E192" s="763">
        <f t="shared" si="29"/>
        <v>7.212</v>
      </c>
      <c r="F192" s="763">
        <f t="shared" si="29"/>
        <v>41.78</v>
      </c>
      <c r="G192" s="503">
        <f t="shared" si="29"/>
        <v>266.6</v>
      </c>
      <c r="H192" s="763">
        <f t="shared" si="29"/>
        <v>243.5</v>
      </c>
      <c r="I192" s="763">
        <f t="shared" si="29"/>
        <v>46.099999999999994</v>
      </c>
      <c r="J192" s="763">
        <f t="shared" si="29"/>
        <v>1.44</v>
      </c>
      <c r="K192" s="763">
        <f t="shared" si="29"/>
        <v>2.07</v>
      </c>
      <c r="L192" s="453"/>
      <c r="M192" s="532"/>
      <c r="N192" s="532"/>
      <c r="O192" s="532"/>
      <c r="P192" s="532"/>
      <c r="Q192" s="532"/>
      <c r="R192" s="532"/>
    </row>
    <row r="193" spans="1:18" ht="15" customHeight="1">
      <c r="A193" s="587" t="s">
        <v>2226</v>
      </c>
      <c r="B193" s="519" t="s">
        <v>2045</v>
      </c>
      <c r="C193" s="761">
        <v>160</v>
      </c>
      <c r="D193" s="502">
        <v>0.8</v>
      </c>
      <c r="E193" s="502">
        <v>0</v>
      </c>
      <c r="F193" s="502">
        <v>16.2</v>
      </c>
      <c r="G193" s="503">
        <v>72</v>
      </c>
      <c r="H193" s="502">
        <v>11.2</v>
      </c>
      <c r="I193" s="502">
        <v>6.4</v>
      </c>
      <c r="J193" s="502">
        <v>2.2</v>
      </c>
      <c r="K193" s="502">
        <v>3.2</v>
      </c>
      <c r="L193" s="748" t="s">
        <v>24</v>
      </c>
      <c r="M193" s="532"/>
      <c r="N193" s="532"/>
      <c r="O193" s="532"/>
      <c r="P193" s="532"/>
      <c r="Q193" s="532"/>
      <c r="R193" s="532"/>
    </row>
    <row r="194" spans="1:18" ht="15" customHeight="1">
      <c r="A194" s="587"/>
      <c r="B194" s="504"/>
      <c r="C194" s="631">
        <f>C193</f>
        <v>160</v>
      </c>
      <c r="D194" s="787">
        <f aca="true" t="shared" si="30" ref="D194:K194">D193</f>
        <v>0.8</v>
      </c>
      <c r="E194" s="787">
        <f t="shared" si="30"/>
        <v>0</v>
      </c>
      <c r="F194" s="787">
        <f t="shared" si="30"/>
        <v>16.2</v>
      </c>
      <c r="G194" s="631">
        <f t="shared" si="30"/>
        <v>72</v>
      </c>
      <c r="H194" s="787">
        <f t="shared" si="30"/>
        <v>11.2</v>
      </c>
      <c r="I194" s="787">
        <f t="shared" si="30"/>
        <v>6.4</v>
      </c>
      <c r="J194" s="787">
        <f t="shared" si="30"/>
        <v>2.2</v>
      </c>
      <c r="K194" s="787">
        <f t="shared" si="30"/>
        <v>3.2</v>
      </c>
      <c r="L194" s="695"/>
      <c r="M194" s="532"/>
      <c r="N194" s="532"/>
      <c r="O194" s="532"/>
      <c r="P194" s="532"/>
      <c r="Q194" s="532"/>
      <c r="R194" s="532"/>
    </row>
    <row r="195" spans="1:18" ht="15" customHeight="1">
      <c r="A195" s="785" t="s">
        <v>25</v>
      </c>
      <c r="B195" s="504"/>
      <c r="C195" s="631"/>
      <c r="D195" s="812"/>
      <c r="E195" s="812"/>
      <c r="F195" s="812"/>
      <c r="G195" s="812"/>
      <c r="H195" s="812"/>
      <c r="I195" s="812"/>
      <c r="J195" s="812"/>
      <c r="K195" s="812"/>
      <c r="L195" s="695"/>
      <c r="M195" s="532"/>
      <c r="N195" s="532"/>
      <c r="O195" s="532"/>
      <c r="P195" s="532"/>
      <c r="Q195" s="532"/>
      <c r="R195" s="532"/>
    </row>
    <row r="196" spans="1:18" ht="15" customHeight="1">
      <c r="A196" s="518"/>
      <c r="B196" s="519" t="s">
        <v>2278</v>
      </c>
      <c r="C196" s="764" t="s">
        <v>2298</v>
      </c>
      <c r="D196" s="765">
        <v>0.25</v>
      </c>
      <c r="E196" s="765">
        <v>1.53</v>
      </c>
      <c r="F196" s="765">
        <v>0.9</v>
      </c>
      <c r="G196" s="776">
        <v>18.44</v>
      </c>
      <c r="H196" s="765">
        <v>9.2</v>
      </c>
      <c r="I196" s="765">
        <v>4.7</v>
      </c>
      <c r="J196" s="765">
        <v>0.18</v>
      </c>
      <c r="K196" s="765">
        <v>3.7</v>
      </c>
      <c r="L196" s="453" t="s">
        <v>2199</v>
      </c>
      <c r="M196" s="532"/>
      <c r="N196" s="532"/>
      <c r="O196" s="532"/>
      <c r="P196" s="532"/>
      <c r="Q196" s="532"/>
      <c r="R196" s="532"/>
    </row>
    <row r="197" spans="1:18" ht="15" customHeight="1">
      <c r="A197" s="587"/>
      <c r="B197" s="729" t="s">
        <v>203</v>
      </c>
      <c r="C197" s="761">
        <v>150</v>
      </c>
      <c r="D197" s="502">
        <v>0.9660000000000001</v>
      </c>
      <c r="E197" s="502">
        <v>2.904</v>
      </c>
      <c r="F197" s="502">
        <v>6.558000000000001</v>
      </c>
      <c r="G197" s="503">
        <v>56.25</v>
      </c>
      <c r="H197" s="765">
        <v>28.3</v>
      </c>
      <c r="I197" s="765">
        <v>14</v>
      </c>
      <c r="J197" s="765">
        <v>0.6</v>
      </c>
      <c r="K197" s="502">
        <v>6.318</v>
      </c>
      <c r="L197" s="501" t="s">
        <v>2200</v>
      </c>
      <c r="M197" s="532"/>
      <c r="N197" s="532"/>
      <c r="O197" s="532"/>
      <c r="P197" s="532"/>
      <c r="Q197" s="532"/>
      <c r="R197" s="532"/>
    </row>
    <row r="198" spans="1:18" ht="15" customHeight="1">
      <c r="A198" s="587"/>
      <c r="B198" s="504" t="s">
        <v>2279</v>
      </c>
      <c r="C198" s="499">
        <v>10</v>
      </c>
      <c r="D198" s="502">
        <v>2.8</v>
      </c>
      <c r="E198" s="502">
        <v>0.38</v>
      </c>
      <c r="F198" s="502">
        <v>0.05</v>
      </c>
      <c r="G198" s="503">
        <v>15</v>
      </c>
      <c r="H198" s="502">
        <v>1.3</v>
      </c>
      <c r="I198" s="502">
        <v>3</v>
      </c>
      <c r="J198" s="502">
        <v>0.2</v>
      </c>
      <c r="K198" s="502">
        <v>0.1</v>
      </c>
      <c r="L198" s="453" t="s">
        <v>2201</v>
      </c>
      <c r="M198" s="532"/>
      <c r="N198" s="532"/>
      <c r="O198" s="532"/>
      <c r="P198" s="532"/>
      <c r="Q198" s="532"/>
      <c r="R198" s="532"/>
    </row>
    <row r="199" spans="1:18" ht="15" customHeight="1">
      <c r="A199" s="587"/>
      <c r="B199" s="729" t="s">
        <v>2114</v>
      </c>
      <c r="C199" s="821">
        <v>40</v>
      </c>
      <c r="D199" s="502">
        <v>2.7</v>
      </c>
      <c r="E199" s="502">
        <v>2.8</v>
      </c>
      <c r="F199" s="502">
        <v>18.6</v>
      </c>
      <c r="G199" s="503">
        <v>113</v>
      </c>
      <c r="H199" s="502">
        <v>6.5</v>
      </c>
      <c r="I199" s="502">
        <v>4.2</v>
      </c>
      <c r="J199" s="502">
        <v>0.3</v>
      </c>
      <c r="K199" s="502">
        <v>1</v>
      </c>
      <c r="L199" s="501" t="s">
        <v>2202</v>
      </c>
      <c r="M199" s="532"/>
      <c r="N199" s="532"/>
      <c r="O199" s="532"/>
      <c r="P199" s="532"/>
      <c r="Q199" s="532"/>
      <c r="R199" s="532"/>
    </row>
    <row r="200" spans="1:18" ht="15" customHeight="1">
      <c r="A200" s="587"/>
      <c r="B200" s="729" t="s">
        <v>183</v>
      </c>
      <c r="C200" s="499">
        <v>5</v>
      </c>
      <c r="D200" s="502">
        <v>0.105</v>
      </c>
      <c r="E200" s="502">
        <v>0.75</v>
      </c>
      <c r="F200" s="502">
        <v>0.12</v>
      </c>
      <c r="G200" s="503">
        <v>7.725</v>
      </c>
      <c r="H200" s="502">
        <v>4</v>
      </c>
      <c r="I200" s="502">
        <v>0.5</v>
      </c>
      <c r="J200" s="502">
        <v>0</v>
      </c>
      <c r="K200" s="502">
        <v>0</v>
      </c>
      <c r="L200" s="501" t="s">
        <v>17</v>
      </c>
      <c r="M200" s="532"/>
      <c r="N200" s="532"/>
      <c r="O200" s="532"/>
      <c r="P200" s="532"/>
      <c r="Q200" s="532"/>
      <c r="R200" s="532"/>
    </row>
    <row r="201" spans="1:18" ht="15" customHeight="1">
      <c r="A201" s="587"/>
      <c r="B201" s="519" t="s">
        <v>58</v>
      </c>
      <c r="C201" s="761">
        <v>180</v>
      </c>
      <c r="D201" s="768">
        <v>9.37</v>
      </c>
      <c r="E201" s="768">
        <v>2.28</v>
      </c>
      <c r="F201" s="768">
        <v>16.49</v>
      </c>
      <c r="G201" s="769">
        <v>124</v>
      </c>
      <c r="H201" s="768">
        <v>33.6</v>
      </c>
      <c r="I201" s="768">
        <v>38.7</v>
      </c>
      <c r="J201" s="768">
        <v>1.4</v>
      </c>
      <c r="K201" s="768">
        <v>7.3</v>
      </c>
      <c r="L201" s="501" t="s">
        <v>2203</v>
      </c>
      <c r="M201" s="532"/>
      <c r="N201" s="532"/>
      <c r="O201" s="532"/>
      <c r="P201" s="532"/>
      <c r="Q201" s="532"/>
      <c r="R201" s="532"/>
    </row>
    <row r="202" spans="1:18" ht="14.25" customHeight="1">
      <c r="A202" s="587"/>
      <c r="B202" s="519" t="s">
        <v>2292</v>
      </c>
      <c r="C202" s="499">
        <v>150</v>
      </c>
      <c r="D202" s="502">
        <v>0.297</v>
      </c>
      <c r="E202" s="502">
        <v>0.013500000000000002</v>
      </c>
      <c r="F202" s="502">
        <v>16.8</v>
      </c>
      <c r="G202" s="503">
        <v>68</v>
      </c>
      <c r="H202" s="502">
        <v>23.9</v>
      </c>
      <c r="I202" s="502">
        <v>4.5</v>
      </c>
      <c r="J202" s="502">
        <v>0.9</v>
      </c>
      <c r="K202" s="502">
        <v>0.3</v>
      </c>
      <c r="L202" s="748" t="s">
        <v>61</v>
      </c>
      <c r="M202" s="532"/>
      <c r="N202" s="532"/>
      <c r="O202" s="532"/>
      <c r="P202" s="532"/>
      <c r="Q202" s="532"/>
      <c r="R202" s="532"/>
    </row>
    <row r="203" spans="1:18" ht="15" customHeight="1">
      <c r="A203" s="587"/>
      <c r="B203" s="519" t="s">
        <v>2386</v>
      </c>
      <c r="C203" s="499">
        <v>25</v>
      </c>
      <c r="D203" s="770">
        <v>1.9</v>
      </c>
      <c r="E203" s="770">
        <v>0.2</v>
      </c>
      <c r="F203" s="770">
        <v>12.3</v>
      </c>
      <c r="G203" s="771">
        <v>59</v>
      </c>
      <c r="H203" s="770">
        <v>5</v>
      </c>
      <c r="I203" s="770">
        <v>3.5</v>
      </c>
      <c r="J203" s="770">
        <v>0.3</v>
      </c>
      <c r="K203" s="770">
        <v>0</v>
      </c>
      <c r="L203" s="453" t="s">
        <v>34</v>
      </c>
      <c r="M203" s="532"/>
      <c r="N203" s="532"/>
      <c r="O203" s="532"/>
      <c r="P203" s="532"/>
      <c r="Q203" s="532"/>
      <c r="R203" s="532"/>
    </row>
    <row r="204" spans="1:18" ht="15" customHeight="1">
      <c r="A204" s="587"/>
      <c r="B204" s="519" t="s">
        <v>2388</v>
      </c>
      <c r="C204" s="499">
        <v>22</v>
      </c>
      <c r="D204" s="770">
        <v>1.5</v>
      </c>
      <c r="E204" s="770">
        <v>0.3</v>
      </c>
      <c r="F204" s="770">
        <v>9.4</v>
      </c>
      <c r="G204" s="771">
        <v>45</v>
      </c>
      <c r="H204" s="770">
        <v>8.1</v>
      </c>
      <c r="I204" s="770">
        <v>10.8</v>
      </c>
      <c r="J204" s="770">
        <v>0.9</v>
      </c>
      <c r="K204" s="770">
        <v>0</v>
      </c>
      <c r="L204" s="453" t="s">
        <v>36</v>
      </c>
      <c r="M204" s="532"/>
      <c r="N204" s="532"/>
      <c r="O204" s="532"/>
      <c r="P204" s="532"/>
      <c r="Q204" s="532"/>
      <c r="R204" s="532"/>
    </row>
    <row r="205" spans="1:18" ht="15" customHeight="1">
      <c r="A205" s="785" t="s">
        <v>2214</v>
      </c>
      <c r="B205" s="747"/>
      <c r="C205" s="759">
        <v>613</v>
      </c>
      <c r="D205" s="782">
        <f aca="true" t="shared" si="31" ref="D205:K205">SUM(D196:D204)</f>
        <v>19.887999999999998</v>
      </c>
      <c r="E205" s="782">
        <f t="shared" si="31"/>
        <v>11.1575</v>
      </c>
      <c r="F205" s="782">
        <f t="shared" si="31"/>
        <v>81.218</v>
      </c>
      <c r="G205" s="781">
        <f t="shared" si="31"/>
        <v>506.41499999999996</v>
      </c>
      <c r="H205" s="782">
        <f t="shared" si="31"/>
        <v>119.9</v>
      </c>
      <c r="I205" s="782">
        <f t="shared" si="31"/>
        <v>83.89999999999999</v>
      </c>
      <c r="J205" s="782">
        <f t="shared" si="31"/>
        <v>4.779999999999999</v>
      </c>
      <c r="K205" s="782">
        <f t="shared" si="31"/>
        <v>18.718</v>
      </c>
      <c r="L205" s="453"/>
      <c r="M205" s="532"/>
      <c r="N205" s="532"/>
      <c r="O205" s="532"/>
      <c r="P205" s="532"/>
      <c r="Q205" s="532"/>
      <c r="R205" s="532"/>
    </row>
    <row r="206" spans="1:18" ht="15" customHeight="1">
      <c r="A206" s="785" t="s">
        <v>2215</v>
      </c>
      <c r="B206" s="747"/>
      <c r="C206" s="759"/>
      <c r="D206" s="782"/>
      <c r="E206" s="782"/>
      <c r="F206" s="782"/>
      <c r="G206" s="781"/>
      <c r="H206" s="782"/>
      <c r="I206" s="782"/>
      <c r="J206" s="782"/>
      <c r="K206" s="782"/>
      <c r="L206" s="453"/>
      <c r="M206" s="532"/>
      <c r="N206" s="532"/>
      <c r="O206" s="532"/>
      <c r="P206" s="532"/>
      <c r="Q206" s="532"/>
      <c r="R206" s="532"/>
    </row>
    <row r="207" spans="1:18" ht="16.5" customHeight="1">
      <c r="A207" s="587"/>
      <c r="B207" s="519" t="s">
        <v>2280</v>
      </c>
      <c r="C207" s="764" t="s">
        <v>2299</v>
      </c>
      <c r="D207" s="765">
        <v>12.3</v>
      </c>
      <c r="E207" s="765">
        <v>3.3</v>
      </c>
      <c r="F207" s="765">
        <v>2.5</v>
      </c>
      <c r="G207" s="776">
        <v>35.5</v>
      </c>
      <c r="H207" s="765">
        <v>14.5</v>
      </c>
      <c r="I207" s="765">
        <v>5.3</v>
      </c>
      <c r="J207" s="765">
        <v>0.4</v>
      </c>
      <c r="K207" s="765">
        <v>12.3</v>
      </c>
      <c r="L207" s="501" t="s">
        <v>2204</v>
      </c>
      <c r="M207" s="532"/>
      <c r="N207" s="532"/>
      <c r="O207" s="532"/>
      <c r="P207" s="532"/>
      <c r="Q207" s="532"/>
      <c r="R207" s="532"/>
    </row>
    <row r="208" spans="1:18" ht="16.5" customHeight="1">
      <c r="A208" s="587"/>
      <c r="B208" s="606" t="s">
        <v>2320</v>
      </c>
      <c r="C208" s="808" t="s">
        <v>2281</v>
      </c>
      <c r="D208" s="768">
        <f>7.6+0.3</f>
        <v>7.8999999999999995</v>
      </c>
      <c r="E208" s="768">
        <f>3.9+1.1</f>
        <v>5</v>
      </c>
      <c r="F208" s="768">
        <f>20.4+1.2</f>
        <v>21.599999999999998</v>
      </c>
      <c r="G208" s="769">
        <f>147+15</f>
        <v>162</v>
      </c>
      <c r="H208" s="768">
        <f>17.5+5.5</f>
        <v>23</v>
      </c>
      <c r="I208" s="768">
        <f>29.7+1.1</f>
        <v>30.8</v>
      </c>
      <c r="J208" s="768">
        <f>2.8+0</f>
        <v>2.8</v>
      </c>
      <c r="K208" s="768">
        <f>4.1+0</f>
        <v>4.1</v>
      </c>
      <c r="L208" s="501" t="s">
        <v>2282</v>
      </c>
      <c r="M208" s="532"/>
      <c r="N208" s="532"/>
      <c r="O208" s="532"/>
      <c r="P208" s="532"/>
      <c r="Q208" s="532"/>
      <c r="R208" s="532"/>
    </row>
    <row r="209" spans="1:18" ht="16.5" customHeight="1">
      <c r="A209" s="796"/>
      <c r="B209" s="519" t="s">
        <v>2054</v>
      </c>
      <c r="C209" s="499">
        <v>150</v>
      </c>
      <c r="D209" s="521">
        <v>2.1</v>
      </c>
      <c r="E209" s="521">
        <v>2.5</v>
      </c>
      <c r="F209" s="521">
        <v>19.9</v>
      </c>
      <c r="G209" s="522">
        <v>96.2</v>
      </c>
      <c r="H209" s="521">
        <v>93</v>
      </c>
      <c r="I209" s="521">
        <v>3.2</v>
      </c>
      <c r="J209" s="521">
        <v>0</v>
      </c>
      <c r="K209" s="521">
        <v>0</v>
      </c>
      <c r="L209" s="748" t="s">
        <v>2055</v>
      </c>
      <c r="M209" s="532"/>
      <c r="N209" s="532"/>
      <c r="O209" s="532"/>
      <c r="P209" s="532"/>
      <c r="Q209" s="532"/>
      <c r="R209" s="532"/>
    </row>
    <row r="210" spans="1:18" ht="16.5" customHeight="1">
      <c r="A210" s="796"/>
      <c r="B210" s="729" t="s">
        <v>2246</v>
      </c>
      <c r="C210" s="499">
        <v>110</v>
      </c>
      <c r="D210" s="770">
        <v>3</v>
      </c>
      <c r="E210" s="770">
        <v>0</v>
      </c>
      <c r="F210" s="770">
        <v>13</v>
      </c>
      <c r="G210" s="771">
        <v>90</v>
      </c>
      <c r="H210" s="502">
        <v>130</v>
      </c>
      <c r="I210" s="502">
        <v>14.3</v>
      </c>
      <c r="J210" s="502">
        <v>0.11</v>
      </c>
      <c r="K210" s="502">
        <v>0.7</v>
      </c>
      <c r="L210" s="501" t="s">
        <v>17</v>
      </c>
      <c r="M210" s="532"/>
      <c r="N210" s="532"/>
      <c r="O210" s="532"/>
      <c r="P210" s="532"/>
      <c r="Q210" s="532"/>
      <c r="R210" s="532"/>
    </row>
    <row r="211" spans="1:18" ht="15" customHeight="1">
      <c r="A211" s="796"/>
      <c r="B211" s="519" t="s">
        <v>2388</v>
      </c>
      <c r="C211" s="499">
        <v>15</v>
      </c>
      <c r="D211" s="502">
        <v>1.1</v>
      </c>
      <c r="E211" s="502">
        <v>0.2</v>
      </c>
      <c r="F211" s="502">
        <v>6.2</v>
      </c>
      <c r="G211" s="503">
        <v>31</v>
      </c>
      <c r="H211" s="502">
        <v>5.3</v>
      </c>
      <c r="I211" s="502">
        <v>7.1</v>
      </c>
      <c r="J211" s="502">
        <v>0.6</v>
      </c>
      <c r="K211" s="502">
        <v>0</v>
      </c>
      <c r="L211" s="453" t="s">
        <v>36</v>
      </c>
      <c r="M211" s="532"/>
      <c r="N211" s="532"/>
      <c r="O211" s="532"/>
      <c r="P211" s="532"/>
      <c r="Q211" s="532"/>
      <c r="R211" s="532"/>
    </row>
    <row r="212" spans="1:18" ht="15" customHeight="1">
      <c r="A212" s="785" t="s">
        <v>2216</v>
      </c>
      <c r="B212" s="747"/>
      <c r="C212" s="759">
        <v>456</v>
      </c>
      <c r="D212" s="782">
        <f aca="true" t="shared" si="32" ref="D212:K212">SUM(D207:D211)</f>
        <v>26.400000000000002</v>
      </c>
      <c r="E212" s="782">
        <f t="shared" si="32"/>
        <v>11</v>
      </c>
      <c r="F212" s="782">
        <f t="shared" si="32"/>
        <v>63.2</v>
      </c>
      <c r="G212" s="781">
        <f t="shared" si="32"/>
        <v>414.7</v>
      </c>
      <c r="H212" s="782">
        <f t="shared" si="32"/>
        <v>265.8</v>
      </c>
      <c r="I212" s="782">
        <f t="shared" si="32"/>
        <v>60.70000000000001</v>
      </c>
      <c r="J212" s="782">
        <f t="shared" si="32"/>
        <v>3.9099999999999997</v>
      </c>
      <c r="K212" s="782">
        <f t="shared" si="32"/>
        <v>17.099999999999998</v>
      </c>
      <c r="L212" s="748"/>
      <c r="M212" s="532"/>
      <c r="N212" s="532"/>
      <c r="O212" s="532"/>
      <c r="P212" s="532"/>
      <c r="Q212" s="532"/>
      <c r="R212" s="532"/>
    </row>
    <row r="213" spans="1:12" ht="15" customHeight="1">
      <c r="A213" s="796" t="s">
        <v>2228</v>
      </c>
      <c r="B213" s="783"/>
      <c r="C213" s="458"/>
      <c r="D213" s="773">
        <f>SUM(D192+D205+D212+D194)</f>
        <v>56.090999999999994</v>
      </c>
      <c r="E213" s="773">
        <f>SUM(E192+E205+E212+E194)</f>
        <v>29.369500000000002</v>
      </c>
      <c r="F213" s="773">
        <f>SUM(F192+F205+F212+F194)</f>
        <v>202.398</v>
      </c>
      <c r="G213" s="774">
        <f>G192+G205+G212+G194</f>
        <v>1259.715</v>
      </c>
      <c r="H213" s="773">
        <f>H192+H205+H212+H194</f>
        <v>640.4000000000001</v>
      </c>
      <c r="I213" s="773">
        <f>I192+I205+I212+I194</f>
        <v>197.10000000000002</v>
      </c>
      <c r="J213" s="773">
        <f>J192+J205+J212+J194</f>
        <v>12.329999999999998</v>
      </c>
      <c r="K213" s="773">
        <f>K192+K205+K212+K194</f>
        <v>41.088</v>
      </c>
      <c r="L213" s="794"/>
    </row>
    <row r="214" spans="1:12" ht="18.75" customHeight="1">
      <c r="A214" s="847" t="s">
        <v>152</v>
      </c>
      <c r="B214" s="847"/>
      <c r="C214" s="847"/>
      <c r="D214" s="847"/>
      <c r="E214" s="847"/>
      <c r="F214" s="847"/>
      <c r="G214" s="847"/>
      <c r="H214" s="847"/>
      <c r="I214" s="847"/>
      <c r="J214" s="847"/>
      <c r="K214" s="847"/>
      <c r="L214" s="847"/>
    </row>
    <row r="215" spans="1:12" ht="15" customHeight="1">
      <c r="A215" s="587" t="s">
        <v>15</v>
      </c>
      <c r="B215" s="797"/>
      <c r="C215" s="797"/>
      <c r="D215" s="797"/>
      <c r="E215" s="797"/>
      <c r="F215" s="797"/>
      <c r="G215" s="797"/>
      <c r="H215" s="797"/>
      <c r="I215" s="797"/>
      <c r="J215" s="797"/>
      <c r="K215" s="797"/>
      <c r="L215" s="797"/>
    </row>
    <row r="216" spans="1:12" ht="15" customHeight="1">
      <c r="A216" s="587"/>
      <c r="B216" s="519" t="s">
        <v>2307</v>
      </c>
      <c r="C216" s="813">
        <v>10</v>
      </c>
      <c r="D216" s="525">
        <v>1.83</v>
      </c>
      <c r="E216" s="525">
        <v>4.11</v>
      </c>
      <c r="F216" s="527">
        <v>0.03</v>
      </c>
      <c r="G216" s="526">
        <v>45</v>
      </c>
      <c r="H216" s="527">
        <v>69.24</v>
      </c>
      <c r="I216" s="525">
        <v>2.73</v>
      </c>
      <c r="J216" s="525">
        <v>0.08</v>
      </c>
      <c r="K216" s="525">
        <v>0.1</v>
      </c>
      <c r="L216" s="501" t="s">
        <v>2151</v>
      </c>
    </row>
    <row r="217" spans="1:12" ht="15" customHeight="1">
      <c r="A217" s="587"/>
      <c r="B217" s="517" t="s">
        <v>2283</v>
      </c>
      <c r="C217" s="818">
        <v>154</v>
      </c>
      <c r="D217" s="798">
        <v>4</v>
      </c>
      <c r="E217" s="798">
        <v>5.7</v>
      </c>
      <c r="F217" s="798">
        <v>21.1</v>
      </c>
      <c r="G217" s="776">
        <v>142.8</v>
      </c>
      <c r="H217" s="765">
        <v>96.5</v>
      </c>
      <c r="I217" s="765">
        <v>22.9</v>
      </c>
      <c r="J217" s="765">
        <v>0.4</v>
      </c>
      <c r="K217" s="765">
        <v>1</v>
      </c>
      <c r="L217" s="742" t="s">
        <v>1301</v>
      </c>
    </row>
    <row r="218" spans="1:12" ht="15" customHeight="1">
      <c r="A218" s="587"/>
      <c r="B218" s="517" t="s">
        <v>2047</v>
      </c>
      <c r="C218" s="499">
        <v>180</v>
      </c>
      <c r="D218" s="502">
        <v>0.2</v>
      </c>
      <c r="E218" s="502">
        <v>0.1</v>
      </c>
      <c r="F218" s="502">
        <v>9.4</v>
      </c>
      <c r="G218" s="499">
        <v>42</v>
      </c>
      <c r="H218" s="502">
        <v>3.7</v>
      </c>
      <c r="I218" s="502">
        <v>1.1</v>
      </c>
      <c r="J218" s="502">
        <v>0.2</v>
      </c>
      <c r="K218" s="502">
        <v>45.1</v>
      </c>
      <c r="L218" s="501" t="s">
        <v>2048</v>
      </c>
    </row>
    <row r="219" spans="1:12" ht="15" customHeight="1">
      <c r="A219" s="587"/>
      <c r="B219" s="639" t="s">
        <v>2385</v>
      </c>
      <c r="C219" s="499">
        <v>20</v>
      </c>
      <c r="D219" s="502">
        <v>1.5</v>
      </c>
      <c r="E219" s="502">
        <v>0.6</v>
      </c>
      <c r="F219" s="502">
        <v>10.3</v>
      </c>
      <c r="G219" s="503">
        <v>53</v>
      </c>
      <c r="H219" s="502">
        <v>7</v>
      </c>
      <c r="I219" s="502">
        <v>9.5</v>
      </c>
      <c r="J219" s="502">
        <v>0.8</v>
      </c>
      <c r="K219" s="502">
        <v>0</v>
      </c>
      <c r="L219" s="453" t="s">
        <v>22</v>
      </c>
    </row>
    <row r="220" spans="1:12" ht="15" customHeight="1">
      <c r="A220" s="785" t="s">
        <v>2213</v>
      </c>
      <c r="B220" s="762"/>
      <c r="C220" s="503">
        <f>SUM(C216:C219)</f>
        <v>364</v>
      </c>
      <c r="D220" s="763">
        <f aca="true" t="shared" si="33" ref="D220:K220">SUM(D216:D219)</f>
        <v>7.53</v>
      </c>
      <c r="E220" s="763">
        <f t="shared" si="33"/>
        <v>10.51</v>
      </c>
      <c r="F220" s="763">
        <f t="shared" si="33"/>
        <v>40.83</v>
      </c>
      <c r="G220" s="503">
        <f t="shared" si="33"/>
        <v>282.8</v>
      </c>
      <c r="H220" s="763">
        <f t="shared" si="33"/>
        <v>176.44</v>
      </c>
      <c r="I220" s="763">
        <f t="shared" si="33"/>
        <v>36.230000000000004</v>
      </c>
      <c r="J220" s="763">
        <f t="shared" si="33"/>
        <v>1.48</v>
      </c>
      <c r="K220" s="763">
        <f t="shared" si="33"/>
        <v>46.2</v>
      </c>
      <c r="L220" s="453"/>
    </row>
    <row r="221" spans="1:12" ht="15" customHeight="1">
      <c r="A221" s="785"/>
      <c r="B221" s="504" t="s">
        <v>701</v>
      </c>
      <c r="C221" s="631">
        <v>50</v>
      </c>
      <c r="D221" s="780">
        <v>0.8</v>
      </c>
      <c r="E221" s="780">
        <v>0.3</v>
      </c>
      <c r="F221" s="780">
        <v>10.5</v>
      </c>
      <c r="G221" s="786">
        <v>48</v>
      </c>
      <c r="H221" s="780">
        <v>4</v>
      </c>
      <c r="I221" s="780">
        <v>21</v>
      </c>
      <c r="J221" s="780">
        <v>0.3</v>
      </c>
      <c r="K221" s="780">
        <v>5</v>
      </c>
      <c r="L221" s="695" t="s">
        <v>2160</v>
      </c>
    </row>
    <row r="222" spans="1:12" ht="15" customHeight="1">
      <c r="A222" s="587" t="s">
        <v>2226</v>
      </c>
      <c r="B222" s="744" t="s">
        <v>72</v>
      </c>
      <c r="C222" s="631">
        <v>50</v>
      </c>
      <c r="D222" s="780">
        <v>0.2</v>
      </c>
      <c r="E222" s="780">
        <v>0.2</v>
      </c>
      <c r="F222" s="780">
        <v>4.9</v>
      </c>
      <c r="G222" s="786">
        <v>22</v>
      </c>
      <c r="H222" s="780">
        <v>8</v>
      </c>
      <c r="I222" s="780">
        <v>4.5</v>
      </c>
      <c r="J222" s="780">
        <v>1.1</v>
      </c>
      <c r="K222" s="780">
        <v>5</v>
      </c>
      <c r="L222" s="695" t="s">
        <v>2160</v>
      </c>
    </row>
    <row r="223" spans="1:12" ht="15" customHeight="1">
      <c r="A223" s="822"/>
      <c r="B223" s="744"/>
      <c r="C223" s="631">
        <f>C221+C222</f>
        <v>100</v>
      </c>
      <c r="D223" s="787">
        <f aca="true" t="shared" si="34" ref="D223:K223">D221+D222</f>
        <v>1</v>
      </c>
      <c r="E223" s="787">
        <f t="shared" si="34"/>
        <v>0.5</v>
      </c>
      <c r="F223" s="787">
        <f t="shared" si="34"/>
        <v>15.4</v>
      </c>
      <c r="G223" s="631">
        <f t="shared" si="34"/>
        <v>70</v>
      </c>
      <c r="H223" s="787">
        <f t="shared" si="34"/>
        <v>12</v>
      </c>
      <c r="I223" s="787">
        <f t="shared" si="34"/>
        <v>25.5</v>
      </c>
      <c r="J223" s="787">
        <f t="shared" si="34"/>
        <v>1.4000000000000001</v>
      </c>
      <c r="K223" s="787">
        <f t="shared" si="34"/>
        <v>10</v>
      </c>
      <c r="L223" s="695"/>
    </row>
    <row r="224" spans="1:12" ht="15" customHeight="1">
      <c r="A224" s="587" t="s">
        <v>25</v>
      </c>
      <c r="B224" s="744"/>
      <c r="C224" s="631"/>
      <c r="D224" s="787"/>
      <c r="E224" s="787"/>
      <c r="F224" s="787"/>
      <c r="G224" s="631"/>
      <c r="H224" s="787"/>
      <c r="I224" s="787"/>
      <c r="J224" s="787"/>
      <c r="K224" s="787"/>
      <c r="L224" s="695"/>
    </row>
    <row r="225" spans="1:12" ht="15" customHeight="1">
      <c r="A225" s="587"/>
      <c r="B225" s="504" t="s">
        <v>2259</v>
      </c>
      <c r="C225" s="764" t="s">
        <v>2298</v>
      </c>
      <c r="D225" s="798">
        <v>0.41</v>
      </c>
      <c r="E225" s="798">
        <v>1.501</v>
      </c>
      <c r="F225" s="798">
        <v>1.8</v>
      </c>
      <c r="G225" s="795">
        <v>26.5</v>
      </c>
      <c r="H225" s="798">
        <v>15.6</v>
      </c>
      <c r="I225" s="798">
        <v>4.6</v>
      </c>
      <c r="J225" s="798">
        <v>0.16</v>
      </c>
      <c r="K225" s="798">
        <v>12</v>
      </c>
      <c r="L225" s="453" t="s">
        <v>2182</v>
      </c>
    </row>
    <row r="226" spans="1:12" ht="15" customHeight="1">
      <c r="A226" s="822"/>
      <c r="B226" s="504" t="s">
        <v>2390</v>
      </c>
      <c r="C226" s="823" t="s">
        <v>2304</v>
      </c>
      <c r="D226" s="502">
        <v>1.4</v>
      </c>
      <c r="E226" s="502">
        <v>2.2</v>
      </c>
      <c r="F226" s="502">
        <v>7.9</v>
      </c>
      <c r="G226" s="503">
        <v>57</v>
      </c>
      <c r="H226" s="502">
        <v>15.2</v>
      </c>
      <c r="I226" s="502">
        <v>12.9</v>
      </c>
      <c r="J226" s="502">
        <v>0.5</v>
      </c>
      <c r="K226" s="502">
        <v>3.7</v>
      </c>
      <c r="L226" s="453" t="s">
        <v>273</v>
      </c>
    </row>
    <row r="227" spans="1:12" ht="15" customHeight="1">
      <c r="A227" s="822"/>
      <c r="B227" s="729" t="s">
        <v>97</v>
      </c>
      <c r="C227" s="813">
        <v>10</v>
      </c>
      <c r="D227" s="765">
        <v>4.3</v>
      </c>
      <c r="E227" s="765">
        <v>3.7</v>
      </c>
      <c r="F227" s="765">
        <v>0</v>
      </c>
      <c r="G227" s="776">
        <v>51</v>
      </c>
      <c r="H227" s="765">
        <v>3.2</v>
      </c>
      <c r="I227" s="765">
        <v>4.4</v>
      </c>
      <c r="J227" s="765">
        <v>0.3</v>
      </c>
      <c r="K227" s="765">
        <v>0.5</v>
      </c>
      <c r="L227" s="453" t="s">
        <v>2205</v>
      </c>
    </row>
    <row r="228" spans="1:12" ht="15" customHeight="1">
      <c r="A228" s="822"/>
      <c r="B228" s="519" t="s">
        <v>1597</v>
      </c>
      <c r="C228" s="499">
        <v>60</v>
      </c>
      <c r="D228" s="768">
        <v>9.398000000000001</v>
      </c>
      <c r="E228" s="768">
        <v>2.83</v>
      </c>
      <c r="F228" s="768">
        <v>4.573</v>
      </c>
      <c r="G228" s="769">
        <v>81.63</v>
      </c>
      <c r="H228" s="768">
        <v>38.8</v>
      </c>
      <c r="I228" s="768">
        <v>30.4</v>
      </c>
      <c r="J228" s="768">
        <v>0.6</v>
      </c>
      <c r="K228" s="768">
        <v>0.321</v>
      </c>
      <c r="L228" s="501" t="s">
        <v>2206</v>
      </c>
    </row>
    <row r="229" spans="1:12" ht="15" customHeight="1">
      <c r="A229" s="822"/>
      <c r="B229" s="528" t="s">
        <v>39</v>
      </c>
      <c r="C229" s="499">
        <v>120</v>
      </c>
      <c r="D229" s="502">
        <v>2.5</v>
      </c>
      <c r="E229" s="502">
        <v>3.84</v>
      </c>
      <c r="F229" s="502">
        <v>16.356</v>
      </c>
      <c r="G229" s="503">
        <v>110.4</v>
      </c>
      <c r="H229" s="502">
        <v>29.6</v>
      </c>
      <c r="I229" s="502">
        <v>22.2</v>
      </c>
      <c r="J229" s="502">
        <v>0.8</v>
      </c>
      <c r="K229" s="502">
        <v>14.5</v>
      </c>
      <c r="L229" s="501" t="s">
        <v>2156</v>
      </c>
    </row>
    <row r="230" spans="1:13" ht="15.75" customHeight="1">
      <c r="A230" s="822"/>
      <c r="B230" s="519" t="s">
        <v>2291</v>
      </c>
      <c r="C230" s="761">
        <v>180</v>
      </c>
      <c r="D230" s="502">
        <v>0.5129999999999999</v>
      </c>
      <c r="E230" s="502">
        <v>0.05399999999999999</v>
      </c>
      <c r="F230" s="502">
        <v>15.5</v>
      </c>
      <c r="G230" s="503">
        <v>65</v>
      </c>
      <c r="H230" s="502">
        <v>1</v>
      </c>
      <c r="I230" s="502">
        <v>14.1</v>
      </c>
      <c r="J230" s="502">
        <v>3</v>
      </c>
      <c r="K230" s="502">
        <v>0.3</v>
      </c>
      <c r="L230" s="748" t="s">
        <v>403</v>
      </c>
      <c r="M230" s="549" t="s">
        <v>2378</v>
      </c>
    </row>
    <row r="231" spans="1:12" ht="15.75" customHeight="1">
      <c r="A231" s="822"/>
      <c r="B231" s="519" t="s">
        <v>2386</v>
      </c>
      <c r="C231" s="499">
        <v>20</v>
      </c>
      <c r="D231" s="502">
        <v>1.62</v>
      </c>
      <c r="E231" s="502">
        <v>0.2</v>
      </c>
      <c r="F231" s="502">
        <v>9.76</v>
      </c>
      <c r="G231" s="503">
        <v>48.4</v>
      </c>
      <c r="H231" s="502">
        <v>4.6</v>
      </c>
      <c r="I231" s="502">
        <v>6.6</v>
      </c>
      <c r="J231" s="502">
        <v>0.4</v>
      </c>
      <c r="K231" s="502">
        <v>0</v>
      </c>
      <c r="L231" s="453" t="s">
        <v>34</v>
      </c>
    </row>
    <row r="232" spans="1:12" ht="15" customHeight="1">
      <c r="A232" s="822"/>
      <c r="B232" s="519" t="s">
        <v>2388</v>
      </c>
      <c r="C232" s="499">
        <v>33</v>
      </c>
      <c r="D232" s="502">
        <v>2.3</v>
      </c>
      <c r="E232" s="502">
        <v>0.4</v>
      </c>
      <c r="F232" s="502">
        <v>13.5</v>
      </c>
      <c r="G232" s="503">
        <v>66</v>
      </c>
      <c r="H232" s="502">
        <v>16</v>
      </c>
      <c r="I232" s="502">
        <v>16.7</v>
      </c>
      <c r="J232" s="502">
        <v>1.3</v>
      </c>
      <c r="K232" s="502">
        <v>0</v>
      </c>
      <c r="L232" s="453" t="s">
        <v>36</v>
      </c>
    </row>
    <row r="233" spans="1:18" ht="15" customHeight="1">
      <c r="A233" s="785" t="s">
        <v>2214</v>
      </c>
      <c r="B233" s="747"/>
      <c r="C233" s="759">
        <v>616</v>
      </c>
      <c r="D233" s="782">
        <f aca="true" t="shared" si="35" ref="D233:K233">SUM(D225:D232)</f>
        <v>22.441000000000003</v>
      </c>
      <c r="E233" s="782">
        <f t="shared" si="35"/>
        <v>14.725</v>
      </c>
      <c r="F233" s="782">
        <f t="shared" si="35"/>
        <v>69.38900000000001</v>
      </c>
      <c r="G233" s="781">
        <f t="shared" si="35"/>
        <v>505.92999999999995</v>
      </c>
      <c r="H233" s="782">
        <f t="shared" si="35"/>
        <v>124</v>
      </c>
      <c r="I233" s="782">
        <f t="shared" si="35"/>
        <v>111.89999999999999</v>
      </c>
      <c r="J233" s="782">
        <f t="shared" si="35"/>
        <v>7.0600000000000005</v>
      </c>
      <c r="K233" s="782">
        <f t="shared" si="35"/>
        <v>31.321</v>
      </c>
      <c r="L233" s="453"/>
      <c r="M233" s="532"/>
      <c r="N233" s="532"/>
      <c r="O233" s="532"/>
      <c r="P233" s="532"/>
      <c r="Q233" s="532"/>
      <c r="R233" s="532"/>
    </row>
    <row r="234" spans="1:18" ht="15" customHeight="1">
      <c r="A234" s="785" t="s">
        <v>2215</v>
      </c>
      <c r="B234" s="747"/>
      <c r="C234" s="759"/>
      <c r="D234" s="782"/>
      <c r="E234" s="782"/>
      <c r="F234" s="782"/>
      <c r="G234" s="781"/>
      <c r="H234" s="782"/>
      <c r="I234" s="782"/>
      <c r="J234" s="782"/>
      <c r="K234" s="782"/>
      <c r="L234" s="453"/>
      <c r="M234" s="532"/>
      <c r="N234" s="532"/>
      <c r="O234" s="532"/>
      <c r="P234" s="532"/>
      <c r="Q234" s="532"/>
      <c r="R234" s="532"/>
    </row>
    <row r="235" spans="1:18" ht="15" customHeight="1">
      <c r="A235" s="785"/>
      <c r="B235" s="519" t="s">
        <v>667</v>
      </c>
      <c r="C235" s="499">
        <v>30</v>
      </c>
      <c r="D235" s="765">
        <v>0.55</v>
      </c>
      <c r="E235" s="765">
        <v>0.03</v>
      </c>
      <c r="F235" s="766">
        <v>6.8</v>
      </c>
      <c r="G235" s="767">
        <v>27.9</v>
      </c>
      <c r="H235" s="766">
        <v>8.9</v>
      </c>
      <c r="I235" s="765">
        <v>11.1</v>
      </c>
      <c r="J235" s="765">
        <v>0.2</v>
      </c>
      <c r="K235" s="798">
        <v>1.5</v>
      </c>
      <c r="L235" s="453" t="s">
        <v>668</v>
      </c>
      <c r="M235" s="532"/>
      <c r="N235" s="532"/>
      <c r="O235" s="532"/>
      <c r="P235" s="532"/>
      <c r="Q235" s="532"/>
      <c r="R235" s="532"/>
    </row>
    <row r="236" spans="1:18" ht="15" customHeight="1">
      <c r="A236" s="785"/>
      <c r="B236" s="724" t="s">
        <v>1800</v>
      </c>
      <c r="C236" s="777">
        <v>130</v>
      </c>
      <c r="D236" s="780">
        <v>11.1</v>
      </c>
      <c r="E236" s="780">
        <v>6.7</v>
      </c>
      <c r="F236" s="780">
        <v>21.8</v>
      </c>
      <c r="G236" s="786">
        <v>117</v>
      </c>
      <c r="H236" s="780">
        <v>83.1</v>
      </c>
      <c r="I236" s="780">
        <v>14.8</v>
      </c>
      <c r="J236" s="780">
        <v>0.5</v>
      </c>
      <c r="K236" s="780">
        <v>0.3</v>
      </c>
      <c r="L236" s="501" t="s">
        <v>2324</v>
      </c>
      <c r="M236" s="532"/>
      <c r="N236" s="532"/>
      <c r="O236" s="532"/>
      <c r="P236" s="532"/>
      <c r="Q236" s="532"/>
      <c r="R236" s="532"/>
    </row>
    <row r="237" spans="1:18" ht="15" customHeight="1">
      <c r="A237" s="796"/>
      <c r="B237" s="504" t="s">
        <v>66</v>
      </c>
      <c r="C237" s="499">
        <v>30</v>
      </c>
      <c r="D237" s="770">
        <v>2.1</v>
      </c>
      <c r="E237" s="770">
        <v>2.7</v>
      </c>
      <c r="F237" s="770">
        <v>16.8</v>
      </c>
      <c r="G237" s="771">
        <v>99</v>
      </c>
      <c r="H237" s="770">
        <v>92.1</v>
      </c>
      <c r="I237" s="770">
        <v>10.2</v>
      </c>
      <c r="J237" s="770">
        <v>0</v>
      </c>
      <c r="K237" s="770">
        <v>0.3</v>
      </c>
      <c r="L237" s="501" t="s">
        <v>17</v>
      </c>
      <c r="M237" s="532"/>
      <c r="N237" s="532"/>
      <c r="O237" s="532"/>
      <c r="P237" s="532"/>
      <c r="Q237" s="532"/>
      <c r="R237" s="532"/>
    </row>
    <row r="238" spans="1:18" ht="15" customHeight="1">
      <c r="A238" s="587"/>
      <c r="B238" s="519" t="s">
        <v>447</v>
      </c>
      <c r="C238" s="761">
        <v>150</v>
      </c>
      <c r="D238" s="502">
        <v>4.35</v>
      </c>
      <c r="E238" s="502">
        <v>3.75</v>
      </c>
      <c r="F238" s="502">
        <v>6</v>
      </c>
      <c r="G238" s="503">
        <v>75</v>
      </c>
      <c r="H238" s="502">
        <v>180</v>
      </c>
      <c r="I238" s="502">
        <v>21</v>
      </c>
      <c r="J238" s="502">
        <v>0.2</v>
      </c>
      <c r="K238" s="502">
        <v>1.05</v>
      </c>
      <c r="L238" s="748" t="s">
        <v>68</v>
      </c>
      <c r="M238" s="532"/>
      <c r="N238" s="532"/>
      <c r="O238" s="532"/>
      <c r="P238" s="532"/>
      <c r="Q238" s="532"/>
      <c r="R238" s="532"/>
    </row>
    <row r="239" spans="1:18" ht="15" customHeight="1">
      <c r="A239" s="587"/>
      <c r="B239" s="504" t="s">
        <v>51</v>
      </c>
      <c r="C239" s="631">
        <v>100</v>
      </c>
      <c r="D239" s="780">
        <v>0.4</v>
      </c>
      <c r="E239" s="780">
        <v>0.3</v>
      </c>
      <c r="F239" s="780">
        <v>10.3</v>
      </c>
      <c r="G239" s="786">
        <v>46</v>
      </c>
      <c r="H239" s="780">
        <v>19</v>
      </c>
      <c r="I239" s="780">
        <v>12</v>
      </c>
      <c r="J239" s="780">
        <v>2.3</v>
      </c>
      <c r="K239" s="780">
        <v>5</v>
      </c>
      <c r="L239" s="695" t="s">
        <v>2160</v>
      </c>
      <c r="M239" s="532"/>
      <c r="N239" s="532"/>
      <c r="O239" s="532"/>
      <c r="P239" s="532"/>
      <c r="Q239" s="532"/>
      <c r="R239" s="532"/>
    </row>
    <row r="240" spans="1:18" ht="15" customHeight="1">
      <c r="A240" s="587"/>
      <c r="B240" s="519" t="s">
        <v>2386</v>
      </c>
      <c r="C240" s="499">
        <v>15</v>
      </c>
      <c r="D240" s="502">
        <v>1.2</v>
      </c>
      <c r="E240" s="502">
        <v>0.2</v>
      </c>
      <c r="F240" s="502">
        <v>7.4</v>
      </c>
      <c r="G240" s="503">
        <v>36</v>
      </c>
      <c r="H240" s="502">
        <v>3.5</v>
      </c>
      <c r="I240" s="502">
        <v>5</v>
      </c>
      <c r="J240" s="502">
        <v>0.3</v>
      </c>
      <c r="K240" s="502">
        <v>0</v>
      </c>
      <c r="L240" s="453" t="s">
        <v>34</v>
      </c>
      <c r="M240" s="532"/>
      <c r="N240" s="532"/>
      <c r="O240" s="532"/>
      <c r="P240" s="532"/>
      <c r="Q240" s="532"/>
      <c r="R240" s="532"/>
    </row>
    <row r="241" spans="1:18" ht="15" customHeight="1">
      <c r="A241" s="785" t="s">
        <v>2216</v>
      </c>
      <c r="B241" s="747"/>
      <c r="C241" s="781">
        <f aca="true" t="shared" si="36" ref="C241:K241">SUM(C235:C240)</f>
        <v>455</v>
      </c>
      <c r="D241" s="782">
        <f t="shared" si="36"/>
        <v>19.7</v>
      </c>
      <c r="E241" s="782">
        <f t="shared" si="36"/>
        <v>13.68</v>
      </c>
      <c r="F241" s="782">
        <f t="shared" si="36"/>
        <v>69.10000000000001</v>
      </c>
      <c r="G241" s="781">
        <f>SUM(G235:G240)</f>
        <v>400.9</v>
      </c>
      <c r="H241" s="782">
        <f t="shared" si="36"/>
        <v>386.6</v>
      </c>
      <c r="I241" s="782">
        <f t="shared" si="36"/>
        <v>74.1</v>
      </c>
      <c r="J241" s="782">
        <f t="shared" si="36"/>
        <v>3.4999999999999996</v>
      </c>
      <c r="K241" s="782">
        <f t="shared" si="36"/>
        <v>8.15</v>
      </c>
      <c r="L241" s="748"/>
      <c r="M241" s="532"/>
      <c r="N241" s="532"/>
      <c r="O241" s="532"/>
      <c r="P241" s="532"/>
      <c r="Q241" s="532"/>
      <c r="R241" s="532"/>
    </row>
    <row r="242" spans="1:18" ht="15" customHeight="1">
      <c r="A242" s="788" t="s">
        <v>2229</v>
      </c>
      <c r="B242" s="783"/>
      <c r="C242" s="774"/>
      <c r="D242" s="773">
        <f aca="true" t="shared" si="37" ref="D242:K242">D220+D223+D233+D241</f>
        <v>50.67100000000001</v>
      </c>
      <c r="E242" s="773">
        <f t="shared" si="37"/>
        <v>39.415</v>
      </c>
      <c r="F242" s="773">
        <f t="shared" si="37"/>
        <v>194.719</v>
      </c>
      <c r="G242" s="774">
        <f t="shared" si="37"/>
        <v>1259.63</v>
      </c>
      <c r="H242" s="773">
        <f t="shared" si="37"/>
        <v>699.04</v>
      </c>
      <c r="I242" s="773">
        <f t="shared" si="37"/>
        <v>247.73</v>
      </c>
      <c r="J242" s="773">
        <f t="shared" si="37"/>
        <v>13.440000000000001</v>
      </c>
      <c r="K242" s="773">
        <f t="shared" si="37"/>
        <v>95.671</v>
      </c>
      <c r="L242" s="824"/>
      <c r="M242" s="532"/>
      <c r="N242" s="532"/>
      <c r="O242" s="532"/>
      <c r="P242" s="532"/>
      <c r="Q242" s="532"/>
      <c r="R242" s="532"/>
    </row>
    <row r="243" spans="1:18" ht="19.5" customHeight="1">
      <c r="A243" s="847" t="s">
        <v>166</v>
      </c>
      <c r="B243" s="847"/>
      <c r="C243" s="847"/>
      <c r="D243" s="847"/>
      <c r="E243" s="847"/>
      <c r="F243" s="847"/>
      <c r="G243" s="847"/>
      <c r="H243" s="847"/>
      <c r="I243" s="847"/>
      <c r="J243" s="847"/>
      <c r="K243" s="847"/>
      <c r="L243" s="847"/>
      <c r="M243" s="532"/>
      <c r="N243" s="532"/>
      <c r="O243" s="532"/>
      <c r="P243" s="532"/>
      <c r="Q243" s="532"/>
      <c r="R243" s="532"/>
    </row>
    <row r="244" spans="1:18" ht="15" customHeight="1">
      <c r="A244" s="785" t="s">
        <v>15</v>
      </c>
      <c r="B244" s="797"/>
      <c r="C244" s="797"/>
      <c r="D244" s="797"/>
      <c r="E244" s="797"/>
      <c r="F244" s="797"/>
      <c r="G244" s="797"/>
      <c r="H244" s="797"/>
      <c r="I244" s="797"/>
      <c r="J244" s="797"/>
      <c r="K244" s="797"/>
      <c r="L244" s="797"/>
      <c r="M244" s="532"/>
      <c r="N244" s="532"/>
      <c r="O244" s="532"/>
      <c r="P244" s="532"/>
      <c r="Q244" s="532"/>
      <c r="R244" s="532"/>
    </row>
    <row r="245" spans="1:18" ht="15" customHeight="1">
      <c r="A245" s="518"/>
      <c r="B245" s="504" t="s">
        <v>2264</v>
      </c>
      <c r="C245" s="499">
        <v>10</v>
      </c>
      <c r="D245" s="770">
        <v>0.04</v>
      </c>
      <c r="E245" s="770">
        <v>0</v>
      </c>
      <c r="F245" s="770">
        <v>6.5</v>
      </c>
      <c r="G245" s="771">
        <v>25</v>
      </c>
      <c r="H245" s="770">
        <v>1.4</v>
      </c>
      <c r="I245" s="770">
        <v>0.7</v>
      </c>
      <c r="J245" s="770">
        <v>0.13</v>
      </c>
      <c r="K245" s="770">
        <v>0.05</v>
      </c>
      <c r="L245" s="501" t="s">
        <v>17</v>
      </c>
      <c r="M245" s="532"/>
      <c r="N245" s="532"/>
      <c r="O245" s="532"/>
      <c r="P245" s="532"/>
      <c r="Q245" s="532"/>
      <c r="R245" s="532"/>
    </row>
    <row r="246" spans="1:18" ht="15" customHeight="1">
      <c r="A246" s="785"/>
      <c r="B246" s="699" t="s">
        <v>1979</v>
      </c>
      <c r="C246" s="700">
        <v>100</v>
      </c>
      <c r="D246" s="605">
        <v>5.86</v>
      </c>
      <c r="E246" s="605">
        <v>16.26</v>
      </c>
      <c r="F246" s="605">
        <v>3.85</v>
      </c>
      <c r="G246" s="460">
        <v>148</v>
      </c>
      <c r="H246" s="605">
        <v>46.34</v>
      </c>
      <c r="I246" s="605">
        <v>4.7</v>
      </c>
      <c r="J246" s="605">
        <v>1.17</v>
      </c>
      <c r="K246" s="605">
        <v>0.1</v>
      </c>
      <c r="L246" s="701" t="s">
        <v>2392</v>
      </c>
      <c r="M246" s="549" t="s">
        <v>2383</v>
      </c>
      <c r="N246" s="532"/>
      <c r="O246" s="532"/>
      <c r="P246" s="532"/>
      <c r="Q246" s="532"/>
      <c r="R246" s="532"/>
    </row>
    <row r="247" spans="1:18" ht="15" customHeight="1">
      <c r="A247" s="785"/>
      <c r="B247" s="559" t="s">
        <v>621</v>
      </c>
      <c r="C247" s="602">
        <v>40</v>
      </c>
      <c r="D247" s="825">
        <v>1.6</v>
      </c>
      <c r="E247" s="825">
        <v>0.5</v>
      </c>
      <c r="F247" s="825">
        <v>0.9</v>
      </c>
      <c r="G247" s="826">
        <v>47</v>
      </c>
      <c r="H247" s="825">
        <v>1.7</v>
      </c>
      <c r="I247" s="825">
        <v>0.5</v>
      </c>
      <c r="J247" s="825">
        <v>0</v>
      </c>
      <c r="K247" s="825">
        <v>4</v>
      </c>
      <c r="L247" s="604" t="s">
        <v>2207</v>
      </c>
      <c r="M247" s="532"/>
      <c r="N247" s="532"/>
      <c r="O247" s="532"/>
      <c r="P247" s="532"/>
      <c r="Q247" s="532"/>
      <c r="R247" s="532"/>
    </row>
    <row r="248" spans="1:18" ht="15" customHeight="1">
      <c r="A248" s="785"/>
      <c r="B248" s="559" t="s">
        <v>419</v>
      </c>
      <c r="C248" s="558">
        <v>180</v>
      </c>
      <c r="D248" s="556">
        <v>0</v>
      </c>
      <c r="E248" s="556">
        <v>0</v>
      </c>
      <c r="F248" s="556">
        <v>2.7</v>
      </c>
      <c r="G248" s="557">
        <v>11</v>
      </c>
      <c r="H248" s="556">
        <v>8.8</v>
      </c>
      <c r="I248" s="556">
        <v>1.2</v>
      </c>
      <c r="J248" s="556">
        <v>0.3</v>
      </c>
      <c r="K248" s="556">
        <v>0</v>
      </c>
      <c r="L248" s="637" t="s">
        <v>42</v>
      </c>
      <c r="M248" s="549" t="s">
        <v>2380</v>
      </c>
      <c r="N248" s="532"/>
      <c r="O248" s="532"/>
      <c r="P248" s="532"/>
      <c r="Q248" s="532"/>
      <c r="R248" s="532"/>
    </row>
    <row r="249" spans="1:18" ht="15" customHeight="1">
      <c r="A249" s="785"/>
      <c r="B249" s="639" t="s">
        <v>2385</v>
      </c>
      <c r="C249" s="602">
        <v>22</v>
      </c>
      <c r="D249" s="603">
        <v>1.7</v>
      </c>
      <c r="E249" s="603">
        <v>0.7</v>
      </c>
      <c r="F249" s="603">
        <v>11.3</v>
      </c>
      <c r="G249" s="690">
        <v>58</v>
      </c>
      <c r="H249" s="603">
        <v>7.7</v>
      </c>
      <c r="I249" s="603">
        <v>10.4</v>
      </c>
      <c r="J249" s="603">
        <v>0.9</v>
      </c>
      <c r="K249" s="603">
        <v>0</v>
      </c>
      <c r="L249" s="627" t="s">
        <v>22</v>
      </c>
      <c r="M249" s="532"/>
      <c r="N249" s="532"/>
      <c r="O249" s="532"/>
      <c r="P249" s="532"/>
      <c r="Q249" s="532"/>
      <c r="R249" s="532"/>
    </row>
    <row r="250" spans="1:18" ht="15" customHeight="1">
      <c r="A250" s="785" t="s">
        <v>2213</v>
      </c>
      <c r="B250" s="504"/>
      <c r="C250" s="499">
        <f aca="true" t="shared" si="38" ref="C250:K250">SUM(C245:C249)</f>
        <v>352</v>
      </c>
      <c r="D250" s="763">
        <f t="shared" si="38"/>
        <v>9.2</v>
      </c>
      <c r="E250" s="763">
        <f t="shared" si="38"/>
        <v>17.46</v>
      </c>
      <c r="F250" s="763">
        <f t="shared" si="38"/>
        <v>25.25</v>
      </c>
      <c r="G250" s="503">
        <f t="shared" si="38"/>
        <v>289</v>
      </c>
      <c r="H250" s="763">
        <f t="shared" si="38"/>
        <v>65.94000000000001</v>
      </c>
      <c r="I250" s="763">
        <f t="shared" si="38"/>
        <v>17.5</v>
      </c>
      <c r="J250" s="763">
        <f t="shared" si="38"/>
        <v>2.5</v>
      </c>
      <c r="K250" s="763">
        <f t="shared" si="38"/>
        <v>4.15</v>
      </c>
      <c r="L250" s="501"/>
      <c r="M250" s="532"/>
      <c r="N250" s="532"/>
      <c r="O250" s="532"/>
      <c r="P250" s="532"/>
      <c r="Q250" s="532"/>
      <c r="R250" s="532"/>
    </row>
    <row r="251" spans="1:18" ht="15" customHeight="1">
      <c r="A251" s="785" t="s">
        <v>50</v>
      </c>
      <c r="B251" s="523" t="s">
        <v>2248</v>
      </c>
      <c r="C251" s="524">
        <v>100</v>
      </c>
      <c r="D251" s="521">
        <v>1.8</v>
      </c>
      <c r="E251" s="521">
        <v>0.9</v>
      </c>
      <c r="F251" s="521">
        <v>11.5</v>
      </c>
      <c r="G251" s="522">
        <v>67.7</v>
      </c>
      <c r="H251" s="525">
        <v>38.9</v>
      </c>
      <c r="I251" s="525">
        <v>21</v>
      </c>
      <c r="J251" s="525">
        <v>0.9</v>
      </c>
      <c r="K251" s="521">
        <v>19.6</v>
      </c>
      <c r="L251" s="453" t="s">
        <v>2050</v>
      </c>
      <c r="M251" s="532"/>
      <c r="N251" s="532"/>
      <c r="O251" s="532"/>
      <c r="P251" s="532"/>
      <c r="Q251" s="532"/>
      <c r="R251" s="532"/>
    </row>
    <row r="252" spans="1:18" ht="15" customHeight="1">
      <c r="A252" s="785"/>
      <c r="B252" s="504"/>
      <c r="C252" s="631">
        <f aca="true" t="shared" si="39" ref="C252:K252">C251</f>
        <v>100</v>
      </c>
      <c r="D252" s="787">
        <f t="shared" si="39"/>
        <v>1.8</v>
      </c>
      <c r="E252" s="787">
        <f t="shared" si="39"/>
        <v>0.9</v>
      </c>
      <c r="F252" s="787">
        <f t="shared" si="39"/>
        <v>11.5</v>
      </c>
      <c r="G252" s="779">
        <f t="shared" si="39"/>
        <v>67.7</v>
      </c>
      <c r="H252" s="787">
        <f t="shared" si="39"/>
        <v>38.9</v>
      </c>
      <c r="I252" s="787">
        <f t="shared" si="39"/>
        <v>21</v>
      </c>
      <c r="J252" s="787">
        <f t="shared" si="39"/>
        <v>0.9</v>
      </c>
      <c r="K252" s="787">
        <f t="shared" si="39"/>
        <v>19.6</v>
      </c>
      <c r="L252" s="695"/>
      <c r="M252" s="532"/>
      <c r="N252" s="532"/>
      <c r="O252" s="532"/>
      <c r="P252" s="532"/>
      <c r="Q252" s="532"/>
      <c r="R252" s="532"/>
    </row>
    <row r="253" spans="1:18" ht="15" customHeight="1">
      <c r="A253" s="785" t="s">
        <v>25</v>
      </c>
      <c r="B253" s="504"/>
      <c r="C253" s="631"/>
      <c r="D253" s="787"/>
      <c r="E253" s="787"/>
      <c r="F253" s="787"/>
      <c r="G253" s="779"/>
      <c r="H253" s="787"/>
      <c r="I253" s="787"/>
      <c r="J253" s="787"/>
      <c r="K253" s="787"/>
      <c r="L253" s="695"/>
      <c r="M253" s="532"/>
      <c r="N253" s="532"/>
      <c r="O253" s="532"/>
      <c r="P253" s="532"/>
      <c r="Q253" s="532"/>
      <c r="R253" s="532"/>
    </row>
    <row r="254" spans="1:18" ht="15" customHeight="1">
      <c r="A254" s="518"/>
      <c r="B254" s="519" t="s">
        <v>2258</v>
      </c>
      <c r="C254" s="764" t="s">
        <v>2298</v>
      </c>
      <c r="D254" s="765">
        <v>0.63</v>
      </c>
      <c r="E254" s="765">
        <v>2.1</v>
      </c>
      <c r="F254" s="766">
        <v>3.7</v>
      </c>
      <c r="G254" s="767">
        <v>36.6</v>
      </c>
      <c r="H254" s="766">
        <v>8.2</v>
      </c>
      <c r="I254" s="765">
        <v>8.9</v>
      </c>
      <c r="J254" s="765">
        <v>0.3</v>
      </c>
      <c r="K254" s="765">
        <v>6.3</v>
      </c>
      <c r="L254" s="501" t="s">
        <v>2161</v>
      </c>
      <c r="M254" s="532"/>
      <c r="N254" s="532"/>
      <c r="O254" s="532"/>
      <c r="P254" s="532"/>
      <c r="Q254" s="532"/>
      <c r="R254" s="532"/>
    </row>
    <row r="255" spans="1:18" ht="15" customHeight="1">
      <c r="A255" s="518"/>
      <c r="B255" s="504" t="s">
        <v>361</v>
      </c>
      <c r="C255" s="499">
        <v>150</v>
      </c>
      <c r="D255" s="502">
        <v>8.5</v>
      </c>
      <c r="E255" s="502">
        <v>3.6</v>
      </c>
      <c r="F255" s="502">
        <v>17.7</v>
      </c>
      <c r="G255" s="503">
        <v>93.6</v>
      </c>
      <c r="H255" s="502">
        <v>21.5</v>
      </c>
      <c r="I255" s="502">
        <v>24.2</v>
      </c>
      <c r="J255" s="502">
        <v>1.5</v>
      </c>
      <c r="K255" s="502">
        <v>7.6</v>
      </c>
      <c r="L255" s="501" t="s">
        <v>2208</v>
      </c>
      <c r="M255" s="532"/>
      <c r="N255" s="532"/>
      <c r="O255" s="532"/>
      <c r="P255" s="532"/>
      <c r="Q255" s="532"/>
      <c r="R255" s="532"/>
    </row>
    <row r="256" spans="1:18" ht="15" customHeight="1">
      <c r="A256" s="518"/>
      <c r="B256" s="504" t="s">
        <v>2112</v>
      </c>
      <c r="C256" s="499">
        <v>12</v>
      </c>
      <c r="D256" s="521">
        <v>1.7</v>
      </c>
      <c r="E256" s="521">
        <v>1.3</v>
      </c>
      <c r="F256" s="521">
        <v>1.1</v>
      </c>
      <c r="G256" s="503">
        <v>23</v>
      </c>
      <c r="H256" s="502">
        <v>2.2</v>
      </c>
      <c r="I256" s="502">
        <v>2.3</v>
      </c>
      <c r="J256" s="502">
        <v>0.2</v>
      </c>
      <c r="K256" s="521">
        <v>0.06</v>
      </c>
      <c r="L256" s="453" t="s">
        <v>2306</v>
      </c>
      <c r="M256" s="532"/>
      <c r="N256" s="532"/>
      <c r="O256" s="532"/>
      <c r="P256" s="532"/>
      <c r="Q256" s="532"/>
      <c r="R256" s="532"/>
    </row>
    <row r="257" spans="1:18" ht="15" customHeight="1">
      <c r="A257" s="518"/>
      <c r="B257" s="504" t="s">
        <v>2111</v>
      </c>
      <c r="C257" s="761">
        <v>60</v>
      </c>
      <c r="D257" s="768">
        <v>9.32</v>
      </c>
      <c r="E257" s="768">
        <v>7.07</v>
      </c>
      <c r="F257" s="768">
        <v>9.64</v>
      </c>
      <c r="G257" s="769">
        <v>139</v>
      </c>
      <c r="H257" s="768">
        <v>26.1</v>
      </c>
      <c r="I257" s="768">
        <v>19.3</v>
      </c>
      <c r="J257" s="768">
        <v>0.9</v>
      </c>
      <c r="K257" s="768">
        <v>0.09</v>
      </c>
      <c r="L257" s="501" t="s">
        <v>2176</v>
      </c>
      <c r="M257" s="532"/>
      <c r="N257" s="532"/>
      <c r="O257" s="532"/>
      <c r="P257" s="532"/>
      <c r="Q257" s="532"/>
      <c r="R257" s="532"/>
    </row>
    <row r="258" spans="1:18" ht="15" customHeight="1">
      <c r="A258" s="518"/>
      <c r="B258" s="528" t="s">
        <v>2284</v>
      </c>
      <c r="C258" s="827" t="s">
        <v>2301</v>
      </c>
      <c r="D258" s="765">
        <v>2.3</v>
      </c>
      <c r="E258" s="765">
        <v>3.6</v>
      </c>
      <c r="F258" s="765">
        <v>7.17</v>
      </c>
      <c r="G258" s="795">
        <v>69.43</v>
      </c>
      <c r="H258" s="765">
        <v>59.9</v>
      </c>
      <c r="I258" s="765">
        <v>22.7</v>
      </c>
      <c r="J258" s="765">
        <v>0.9</v>
      </c>
      <c r="K258" s="765">
        <v>18.9</v>
      </c>
      <c r="L258" s="501" t="s">
        <v>2209</v>
      </c>
      <c r="M258" s="532"/>
      <c r="N258" s="532"/>
      <c r="O258" s="532"/>
      <c r="P258" s="532"/>
      <c r="Q258" s="532"/>
      <c r="R258" s="532"/>
    </row>
    <row r="259" spans="1:18" ht="15" customHeight="1">
      <c r="A259" s="518"/>
      <c r="B259" s="519" t="s">
        <v>2296</v>
      </c>
      <c r="C259" s="761">
        <v>150</v>
      </c>
      <c r="D259" s="502">
        <v>0.12</v>
      </c>
      <c r="E259" s="502">
        <v>0.12</v>
      </c>
      <c r="F259" s="502">
        <v>10.9</v>
      </c>
      <c r="G259" s="503">
        <v>61</v>
      </c>
      <c r="H259" s="502">
        <v>1.3</v>
      </c>
      <c r="I259" s="502">
        <v>10.9</v>
      </c>
      <c r="J259" s="502">
        <v>2.7</v>
      </c>
      <c r="K259" s="502">
        <v>0.7</v>
      </c>
      <c r="L259" s="748" t="s">
        <v>82</v>
      </c>
      <c r="M259" s="532"/>
      <c r="N259" s="532"/>
      <c r="O259" s="532"/>
      <c r="P259" s="532"/>
      <c r="Q259" s="532"/>
      <c r="R259" s="532"/>
    </row>
    <row r="260" spans="1:18" ht="15" customHeight="1">
      <c r="A260" s="518"/>
      <c r="B260" s="519" t="s">
        <v>2388</v>
      </c>
      <c r="C260" s="499">
        <v>21</v>
      </c>
      <c r="D260" s="502">
        <v>1.32</v>
      </c>
      <c r="E260" s="502">
        <v>0.22</v>
      </c>
      <c r="F260" s="502">
        <v>8.2</v>
      </c>
      <c r="G260" s="503">
        <v>43</v>
      </c>
      <c r="H260" s="502">
        <v>7</v>
      </c>
      <c r="I260" s="502">
        <v>9.4</v>
      </c>
      <c r="J260" s="502">
        <v>0.8</v>
      </c>
      <c r="K260" s="502">
        <v>0</v>
      </c>
      <c r="L260" s="453" t="s">
        <v>36</v>
      </c>
      <c r="M260" s="532"/>
      <c r="N260" s="532"/>
      <c r="O260" s="532"/>
      <c r="P260" s="532"/>
      <c r="Q260" s="532"/>
      <c r="R260" s="532"/>
    </row>
    <row r="261" spans="1:18" ht="15" customHeight="1">
      <c r="A261" s="785" t="s">
        <v>2214</v>
      </c>
      <c r="B261" s="747"/>
      <c r="C261" s="781">
        <v>535</v>
      </c>
      <c r="D261" s="782">
        <f aca="true" t="shared" si="40" ref="D261:K261">SUM(D254:D260)</f>
        <v>23.89</v>
      </c>
      <c r="E261" s="782">
        <f t="shared" si="40"/>
        <v>18.01</v>
      </c>
      <c r="F261" s="782">
        <f t="shared" si="40"/>
        <v>58.41</v>
      </c>
      <c r="G261" s="781">
        <f t="shared" si="40"/>
        <v>465.63</v>
      </c>
      <c r="H261" s="782">
        <f t="shared" si="40"/>
        <v>126.2</v>
      </c>
      <c r="I261" s="782">
        <f t="shared" si="40"/>
        <v>97.70000000000002</v>
      </c>
      <c r="J261" s="782">
        <f t="shared" si="40"/>
        <v>7.3</v>
      </c>
      <c r="K261" s="782">
        <f t="shared" si="40"/>
        <v>33.65</v>
      </c>
      <c r="L261" s="453"/>
      <c r="M261" s="532"/>
      <c r="N261" s="532"/>
      <c r="O261" s="532"/>
      <c r="P261" s="532"/>
      <c r="Q261" s="532"/>
      <c r="R261" s="532"/>
    </row>
    <row r="262" spans="1:18" ht="15" customHeight="1">
      <c r="A262" s="785" t="s">
        <v>37</v>
      </c>
      <c r="B262" s="747"/>
      <c r="C262" s="781"/>
      <c r="D262" s="782"/>
      <c r="E262" s="782"/>
      <c r="F262" s="782"/>
      <c r="G262" s="781"/>
      <c r="H262" s="782"/>
      <c r="I262" s="782"/>
      <c r="J262" s="782"/>
      <c r="K262" s="782"/>
      <c r="L262" s="453"/>
      <c r="M262" s="532"/>
      <c r="N262" s="532"/>
      <c r="O262" s="532"/>
      <c r="P262" s="532"/>
      <c r="Q262" s="532"/>
      <c r="R262" s="532"/>
    </row>
    <row r="263" spans="1:18" ht="15" customHeight="1">
      <c r="A263" s="518"/>
      <c r="B263" s="519" t="s">
        <v>2285</v>
      </c>
      <c r="C263" s="764" t="s">
        <v>2299</v>
      </c>
      <c r="D263" s="765">
        <v>0.5</v>
      </c>
      <c r="E263" s="765">
        <v>0.1</v>
      </c>
      <c r="F263" s="765">
        <v>3.1</v>
      </c>
      <c r="G263" s="776">
        <v>14.5</v>
      </c>
      <c r="H263" s="765">
        <v>15.3</v>
      </c>
      <c r="I263" s="765">
        <v>7.7</v>
      </c>
      <c r="J263" s="765">
        <v>0.5</v>
      </c>
      <c r="K263" s="765">
        <v>10.5</v>
      </c>
      <c r="L263" s="501" t="s">
        <v>2178</v>
      </c>
      <c r="M263" s="532"/>
      <c r="N263" s="532"/>
      <c r="O263" s="532"/>
      <c r="P263" s="532"/>
      <c r="Q263" s="532"/>
      <c r="R263" s="532"/>
    </row>
    <row r="264" spans="1:12" s="596" customFormat="1" ht="15" customHeight="1">
      <c r="A264" s="587"/>
      <c r="B264" s="519" t="s">
        <v>1569</v>
      </c>
      <c r="C264" s="499">
        <v>60</v>
      </c>
      <c r="D264" s="768">
        <v>7.7669999999999995</v>
      </c>
      <c r="E264" s="768">
        <v>0.769</v>
      </c>
      <c r="F264" s="768">
        <v>6.316</v>
      </c>
      <c r="G264" s="769">
        <v>63.6</v>
      </c>
      <c r="H264" s="768">
        <v>20.9</v>
      </c>
      <c r="I264" s="768">
        <v>25.1</v>
      </c>
      <c r="J264" s="768">
        <v>0.5</v>
      </c>
      <c r="K264" s="768">
        <v>1.277</v>
      </c>
      <c r="L264" s="501" t="s">
        <v>2325</v>
      </c>
    </row>
    <row r="265" spans="1:12" s="596" customFormat="1" ht="15" customHeight="1">
      <c r="A265" s="587"/>
      <c r="B265" s="528" t="s">
        <v>2286</v>
      </c>
      <c r="C265" s="499">
        <v>110</v>
      </c>
      <c r="D265" s="502">
        <v>2.9</v>
      </c>
      <c r="E265" s="502">
        <v>3.1</v>
      </c>
      <c r="F265" s="502">
        <v>18</v>
      </c>
      <c r="G265" s="503">
        <v>112</v>
      </c>
      <c r="H265" s="502">
        <v>11.5</v>
      </c>
      <c r="I265" s="502">
        <v>15.8</v>
      </c>
      <c r="J265" s="502">
        <v>1.3</v>
      </c>
      <c r="K265" s="502">
        <v>0</v>
      </c>
      <c r="L265" s="501" t="s">
        <v>140</v>
      </c>
    </row>
    <row r="266" spans="1:12" s="596" customFormat="1" ht="15" customHeight="1">
      <c r="A266" s="587"/>
      <c r="B266" s="519" t="s">
        <v>436</v>
      </c>
      <c r="C266" s="761">
        <v>180</v>
      </c>
      <c r="D266" s="502">
        <v>3.7</v>
      </c>
      <c r="E266" s="502">
        <v>3.2</v>
      </c>
      <c r="F266" s="502">
        <v>12.9</v>
      </c>
      <c r="G266" s="503">
        <v>95</v>
      </c>
      <c r="H266" s="502">
        <v>137</v>
      </c>
      <c r="I266" s="502">
        <v>19.2</v>
      </c>
      <c r="J266" s="502">
        <v>0.4</v>
      </c>
      <c r="K266" s="502">
        <v>1.4</v>
      </c>
      <c r="L266" s="748" t="s">
        <v>91</v>
      </c>
    </row>
    <row r="267" spans="1:12" s="596" customFormat="1" ht="15" customHeight="1">
      <c r="A267" s="587"/>
      <c r="B267" s="504" t="s">
        <v>1705</v>
      </c>
      <c r="C267" s="777">
        <v>50</v>
      </c>
      <c r="D267" s="778">
        <v>4.64</v>
      </c>
      <c r="E267" s="778">
        <v>0.99</v>
      </c>
      <c r="F267" s="778">
        <v>26.11</v>
      </c>
      <c r="G267" s="779">
        <v>132</v>
      </c>
      <c r="H267" s="778">
        <v>30.2</v>
      </c>
      <c r="I267" s="778">
        <v>18.3</v>
      </c>
      <c r="J267" s="778">
        <v>0.73</v>
      </c>
      <c r="K267" s="780">
        <v>0.13</v>
      </c>
      <c r="L267" s="731" t="s">
        <v>2391</v>
      </c>
    </row>
    <row r="268" spans="1:12" s="596" customFormat="1" ht="15.75" customHeight="1">
      <c r="A268" s="587"/>
      <c r="B268" s="519" t="s">
        <v>2388</v>
      </c>
      <c r="C268" s="499">
        <v>10</v>
      </c>
      <c r="D268" s="502">
        <v>0.8</v>
      </c>
      <c r="E268" s="502">
        <v>0.2</v>
      </c>
      <c r="F268" s="502">
        <v>4.2</v>
      </c>
      <c r="G268" s="503">
        <v>21</v>
      </c>
      <c r="H268" s="502">
        <v>3.5</v>
      </c>
      <c r="I268" s="502">
        <v>4.8</v>
      </c>
      <c r="J268" s="502">
        <v>0.4</v>
      </c>
      <c r="K268" s="502">
        <v>0</v>
      </c>
      <c r="L268" s="453" t="s">
        <v>36</v>
      </c>
    </row>
    <row r="269" spans="1:18" ht="15.75" customHeight="1">
      <c r="A269" s="785" t="s">
        <v>2216</v>
      </c>
      <c r="B269" s="747"/>
      <c r="C269" s="781">
        <v>451</v>
      </c>
      <c r="D269" s="782">
        <f aca="true" t="shared" si="41" ref="D269:K269">SUM(D263:D268)</f>
        <v>20.307000000000002</v>
      </c>
      <c r="E269" s="782">
        <f t="shared" si="41"/>
        <v>8.359</v>
      </c>
      <c r="F269" s="782">
        <f t="shared" si="41"/>
        <v>70.626</v>
      </c>
      <c r="G269" s="781">
        <f t="shared" si="41"/>
        <v>438.1</v>
      </c>
      <c r="H269" s="782">
        <f t="shared" si="41"/>
        <v>218.39999999999998</v>
      </c>
      <c r="I269" s="782">
        <f t="shared" si="41"/>
        <v>90.9</v>
      </c>
      <c r="J269" s="782">
        <f t="shared" si="41"/>
        <v>3.8299999999999996</v>
      </c>
      <c r="K269" s="782">
        <f t="shared" si="41"/>
        <v>13.307</v>
      </c>
      <c r="L269" s="748"/>
      <c r="M269" s="532"/>
      <c r="N269" s="532"/>
      <c r="O269" s="532"/>
      <c r="P269" s="532"/>
      <c r="Q269" s="532"/>
      <c r="R269" s="532"/>
    </row>
    <row r="270" spans="1:18" ht="15" customHeight="1">
      <c r="A270" s="796" t="s">
        <v>2230</v>
      </c>
      <c r="B270" s="783"/>
      <c r="C270" s="824"/>
      <c r="D270" s="773">
        <f aca="true" t="shared" si="42" ref="D270:K270">D250+D252+D261+D269</f>
        <v>55.197</v>
      </c>
      <c r="E270" s="773">
        <f t="shared" si="42"/>
        <v>44.729000000000006</v>
      </c>
      <c r="F270" s="773">
        <f t="shared" si="42"/>
        <v>165.786</v>
      </c>
      <c r="G270" s="774">
        <f t="shared" si="42"/>
        <v>1260.4299999999998</v>
      </c>
      <c r="H270" s="773">
        <f t="shared" si="42"/>
        <v>449.44</v>
      </c>
      <c r="I270" s="773">
        <f t="shared" si="42"/>
        <v>227.10000000000002</v>
      </c>
      <c r="J270" s="773">
        <f t="shared" si="42"/>
        <v>14.53</v>
      </c>
      <c r="K270" s="773">
        <f t="shared" si="42"/>
        <v>70.707</v>
      </c>
      <c r="L270" s="794"/>
      <c r="M270" s="532"/>
      <c r="N270" s="532"/>
      <c r="O270" s="532"/>
      <c r="P270" s="532"/>
      <c r="Q270" s="532"/>
      <c r="R270" s="532"/>
    </row>
    <row r="271" spans="1:18" ht="16.5" customHeight="1">
      <c r="A271" s="847" t="s">
        <v>176</v>
      </c>
      <c r="B271" s="847"/>
      <c r="C271" s="847"/>
      <c r="D271" s="847"/>
      <c r="E271" s="847"/>
      <c r="F271" s="847"/>
      <c r="G271" s="847"/>
      <c r="H271" s="847"/>
      <c r="I271" s="847"/>
      <c r="J271" s="847"/>
      <c r="K271" s="847"/>
      <c r="L271" s="847"/>
      <c r="M271" s="532"/>
      <c r="N271" s="532"/>
      <c r="O271" s="532"/>
      <c r="P271" s="532"/>
      <c r="Q271" s="532"/>
      <c r="R271" s="532"/>
    </row>
    <row r="272" spans="1:18" ht="17.25" customHeight="1">
      <c r="A272" s="587" t="s">
        <v>15</v>
      </c>
      <c r="B272" s="797"/>
      <c r="C272" s="797"/>
      <c r="D272" s="797"/>
      <c r="E272" s="797"/>
      <c r="F272" s="797"/>
      <c r="G272" s="797"/>
      <c r="H272" s="797"/>
      <c r="I272" s="797"/>
      <c r="J272" s="797"/>
      <c r="K272" s="797"/>
      <c r="L272" s="797"/>
      <c r="M272" s="532"/>
      <c r="N272" s="532"/>
      <c r="O272" s="532"/>
      <c r="P272" s="532"/>
      <c r="Q272" s="532"/>
      <c r="R272" s="532"/>
    </row>
    <row r="273" spans="1:18" ht="15.75" customHeight="1">
      <c r="A273" s="518"/>
      <c r="B273" s="504" t="s">
        <v>2342</v>
      </c>
      <c r="C273" s="499">
        <v>10</v>
      </c>
      <c r="D273" s="798">
        <v>0.28</v>
      </c>
      <c r="E273" s="798">
        <v>0.33</v>
      </c>
      <c r="F273" s="798">
        <v>7.73</v>
      </c>
      <c r="G273" s="795">
        <v>35.4</v>
      </c>
      <c r="H273" s="798">
        <v>0.8</v>
      </c>
      <c r="I273" s="798">
        <v>0.6</v>
      </c>
      <c r="J273" s="798">
        <v>0.06</v>
      </c>
      <c r="K273" s="770">
        <v>0</v>
      </c>
      <c r="L273" s="501" t="s">
        <v>17</v>
      </c>
      <c r="M273" s="532"/>
      <c r="N273" s="532"/>
      <c r="O273" s="532"/>
      <c r="P273" s="532"/>
      <c r="Q273" s="532"/>
      <c r="R273" s="532"/>
    </row>
    <row r="274" spans="1:18" ht="15.75" customHeight="1">
      <c r="A274" s="587"/>
      <c r="B274" s="753" t="s">
        <v>2287</v>
      </c>
      <c r="C274" s="704" t="s">
        <v>2305</v>
      </c>
      <c r="D274" s="768">
        <v>2.85</v>
      </c>
      <c r="E274" s="768">
        <v>5.01</v>
      </c>
      <c r="F274" s="768">
        <v>19.23</v>
      </c>
      <c r="G274" s="769">
        <v>133</v>
      </c>
      <c r="H274" s="768">
        <v>14</v>
      </c>
      <c r="I274" s="768">
        <v>29.5</v>
      </c>
      <c r="J274" s="768">
        <v>0.8</v>
      </c>
      <c r="K274" s="768">
        <v>0</v>
      </c>
      <c r="L274" s="501" t="s">
        <v>47</v>
      </c>
      <c r="M274" s="532"/>
      <c r="N274" s="532"/>
      <c r="O274" s="532"/>
      <c r="P274" s="532"/>
      <c r="Q274" s="532"/>
      <c r="R274" s="532"/>
    </row>
    <row r="275" spans="1:18" ht="15.75" customHeight="1">
      <c r="A275" s="587"/>
      <c r="B275" s="519" t="s">
        <v>19</v>
      </c>
      <c r="C275" s="761">
        <v>180</v>
      </c>
      <c r="D275" s="502">
        <v>2.8529999999999998</v>
      </c>
      <c r="E275" s="502">
        <v>2.412</v>
      </c>
      <c r="F275" s="502">
        <v>9.4</v>
      </c>
      <c r="G275" s="503">
        <v>71</v>
      </c>
      <c r="H275" s="502">
        <v>113.2</v>
      </c>
      <c r="I275" s="502">
        <v>12.6</v>
      </c>
      <c r="J275" s="502">
        <v>0.1</v>
      </c>
      <c r="K275" s="502">
        <v>1.17</v>
      </c>
      <c r="L275" s="748" t="s">
        <v>20</v>
      </c>
      <c r="M275" s="532"/>
      <c r="N275" s="532"/>
      <c r="O275" s="532"/>
      <c r="P275" s="532"/>
      <c r="Q275" s="532"/>
      <c r="R275" s="532"/>
    </row>
    <row r="276" spans="1:18" ht="15.75" customHeight="1">
      <c r="A276" s="587"/>
      <c r="B276" s="639" t="s">
        <v>2385</v>
      </c>
      <c r="C276" s="499">
        <v>20</v>
      </c>
      <c r="D276" s="502">
        <v>1.5</v>
      </c>
      <c r="E276" s="502">
        <v>0.6</v>
      </c>
      <c r="F276" s="502">
        <v>10.3</v>
      </c>
      <c r="G276" s="503">
        <v>53</v>
      </c>
      <c r="H276" s="502">
        <v>7</v>
      </c>
      <c r="I276" s="502">
        <v>9.5</v>
      </c>
      <c r="J276" s="502">
        <v>0.8</v>
      </c>
      <c r="K276" s="502">
        <v>0</v>
      </c>
      <c r="L276" s="453" t="s">
        <v>22</v>
      </c>
      <c r="M276" s="532"/>
      <c r="N276" s="532"/>
      <c r="O276" s="532"/>
      <c r="P276" s="532"/>
      <c r="Q276" s="532"/>
      <c r="R276" s="532"/>
    </row>
    <row r="277" spans="1:18" ht="15.75" customHeight="1">
      <c r="A277" s="785" t="s">
        <v>2213</v>
      </c>
      <c r="B277" s="519"/>
      <c r="C277" s="503">
        <v>368</v>
      </c>
      <c r="D277" s="763">
        <f aca="true" t="shared" si="43" ref="D277:K277">SUM(D273:D276)</f>
        <v>7.483</v>
      </c>
      <c r="E277" s="763">
        <f t="shared" si="43"/>
        <v>8.352</v>
      </c>
      <c r="F277" s="763">
        <f t="shared" si="43"/>
        <v>46.66</v>
      </c>
      <c r="G277" s="503">
        <f t="shared" si="43"/>
        <v>292.4</v>
      </c>
      <c r="H277" s="763">
        <f t="shared" si="43"/>
        <v>135</v>
      </c>
      <c r="I277" s="763">
        <f t="shared" si="43"/>
        <v>52.2</v>
      </c>
      <c r="J277" s="763">
        <f t="shared" si="43"/>
        <v>1.7600000000000002</v>
      </c>
      <c r="K277" s="763">
        <f t="shared" si="43"/>
        <v>1.17</v>
      </c>
      <c r="L277" s="748"/>
      <c r="M277" s="532"/>
      <c r="N277" s="532"/>
      <c r="O277" s="532"/>
      <c r="P277" s="532"/>
      <c r="Q277" s="532"/>
      <c r="R277" s="532"/>
    </row>
    <row r="278" spans="1:18" ht="15" customHeight="1">
      <c r="A278" s="587" t="s">
        <v>2226</v>
      </c>
      <c r="B278" s="519" t="s">
        <v>2243</v>
      </c>
      <c r="C278" s="761">
        <v>160</v>
      </c>
      <c r="D278" s="502">
        <v>0.8</v>
      </c>
      <c r="E278" s="502">
        <v>0</v>
      </c>
      <c r="F278" s="502">
        <v>16.2</v>
      </c>
      <c r="G278" s="503">
        <v>72</v>
      </c>
      <c r="H278" s="502">
        <v>11.2</v>
      </c>
      <c r="I278" s="502">
        <v>6.4</v>
      </c>
      <c r="J278" s="502">
        <v>2.2</v>
      </c>
      <c r="K278" s="502">
        <v>3.2</v>
      </c>
      <c r="L278" s="748" t="s">
        <v>24</v>
      </c>
      <c r="M278" s="532"/>
      <c r="N278" s="532"/>
      <c r="O278" s="532"/>
      <c r="P278" s="532"/>
      <c r="Q278" s="532"/>
      <c r="R278" s="532"/>
    </row>
    <row r="279" spans="1:18" ht="15" customHeight="1">
      <c r="A279" s="822"/>
      <c r="B279" s="744"/>
      <c r="C279" s="631">
        <f aca="true" t="shared" si="44" ref="C279:K279">C278</f>
        <v>160</v>
      </c>
      <c r="D279" s="787">
        <f t="shared" si="44"/>
        <v>0.8</v>
      </c>
      <c r="E279" s="787">
        <f t="shared" si="44"/>
        <v>0</v>
      </c>
      <c r="F279" s="787">
        <f t="shared" si="44"/>
        <v>16.2</v>
      </c>
      <c r="G279" s="631">
        <f t="shared" si="44"/>
        <v>72</v>
      </c>
      <c r="H279" s="787">
        <f t="shared" si="44"/>
        <v>11.2</v>
      </c>
      <c r="I279" s="787">
        <f t="shared" si="44"/>
        <v>6.4</v>
      </c>
      <c r="J279" s="787">
        <f t="shared" si="44"/>
        <v>2.2</v>
      </c>
      <c r="K279" s="787">
        <f t="shared" si="44"/>
        <v>3.2</v>
      </c>
      <c r="L279" s="695"/>
      <c r="M279" s="532"/>
      <c r="N279" s="532"/>
      <c r="O279" s="532"/>
      <c r="P279" s="532"/>
      <c r="Q279" s="532"/>
      <c r="R279" s="532"/>
    </row>
    <row r="280" spans="1:18" ht="15.75" customHeight="1">
      <c r="A280" s="587" t="s">
        <v>25</v>
      </c>
      <c r="B280" s="744"/>
      <c r="C280" s="631"/>
      <c r="D280" s="787"/>
      <c r="E280" s="787"/>
      <c r="F280" s="787"/>
      <c r="G280" s="631"/>
      <c r="H280" s="787"/>
      <c r="I280" s="787"/>
      <c r="J280" s="787"/>
      <c r="K280" s="787"/>
      <c r="L280" s="695"/>
      <c r="M280" s="532"/>
      <c r="N280" s="532"/>
      <c r="O280" s="532"/>
      <c r="P280" s="532"/>
      <c r="Q280" s="532"/>
      <c r="R280" s="532"/>
    </row>
    <row r="281" spans="1:18" ht="15" customHeight="1">
      <c r="A281" s="518"/>
      <c r="B281" s="828" t="s">
        <v>2288</v>
      </c>
      <c r="C281" s="764" t="s">
        <v>2298</v>
      </c>
      <c r="D281" s="765">
        <v>0.5</v>
      </c>
      <c r="E281" s="765">
        <v>1.25</v>
      </c>
      <c r="F281" s="765">
        <v>2.6</v>
      </c>
      <c r="G281" s="776">
        <v>23.6</v>
      </c>
      <c r="H281" s="765">
        <v>10.6</v>
      </c>
      <c r="I281" s="765">
        <v>6.3</v>
      </c>
      <c r="J281" s="765">
        <v>0.39</v>
      </c>
      <c r="K281" s="765">
        <v>4.4</v>
      </c>
      <c r="L281" s="501" t="s">
        <v>577</v>
      </c>
      <c r="M281" s="532"/>
      <c r="N281" s="532"/>
      <c r="O281" s="532"/>
      <c r="P281" s="532"/>
      <c r="Q281" s="532"/>
      <c r="R281" s="532"/>
    </row>
    <row r="282" spans="1:18" ht="15" customHeight="1">
      <c r="A282" s="822"/>
      <c r="B282" s="504" t="s">
        <v>343</v>
      </c>
      <c r="C282" s="761">
        <v>150</v>
      </c>
      <c r="D282" s="798">
        <v>1</v>
      </c>
      <c r="E282" s="798">
        <v>3</v>
      </c>
      <c r="F282" s="798">
        <v>7.8</v>
      </c>
      <c r="G282" s="795">
        <v>63</v>
      </c>
      <c r="H282" s="798">
        <v>14</v>
      </c>
      <c r="I282" s="798">
        <v>12.5</v>
      </c>
      <c r="J282" s="798">
        <v>0.5</v>
      </c>
      <c r="K282" s="798">
        <v>4.5</v>
      </c>
      <c r="L282" s="453" t="s">
        <v>344</v>
      </c>
      <c r="M282" s="532"/>
      <c r="N282" s="532"/>
      <c r="O282" s="532"/>
      <c r="P282" s="532"/>
      <c r="Q282" s="532"/>
      <c r="R282" s="532"/>
    </row>
    <row r="283" spans="1:18" ht="15" customHeight="1">
      <c r="A283" s="822"/>
      <c r="B283" s="504" t="s">
        <v>183</v>
      </c>
      <c r="C283" s="499">
        <v>5</v>
      </c>
      <c r="D283" s="502">
        <v>0.105</v>
      </c>
      <c r="E283" s="502">
        <v>0.75</v>
      </c>
      <c r="F283" s="502">
        <v>0.12</v>
      </c>
      <c r="G283" s="503">
        <v>7.725</v>
      </c>
      <c r="H283" s="502">
        <v>4</v>
      </c>
      <c r="I283" s="502">
        <v>0.5</v>
      </c>
      <c r="J283" s="502">
        <v>0</v>
      </c>
      <c r="K283" s="502">
        <v>0</v>
      </c>
      <c r="L283" s="501" t="s">
        <v>17</v>
      </c>
      <c r="M283" s="532"/>
      <c r="N283" s="532"/>
      <c r="O283" s="532"/>
      <c r="P283" s="532"/>
      <c r="Q283" s="532"/>
      <c r="R283" s="532"/>
    </row>
    <row r="284" spans="1:18" ht="15" customHeight="1">
      <c r="A284" s="822"/>
      <c r="B284" s="528" t="s">
        <v>2105</v>
      </c>
      <c r="C284" s="499">
        <v>50</v>
      </c>
      <c r="D284" s="525">
        <v>9.7</v>
      </c>
      <c r="E284" s="525">
        <v>3.3</v>
      </c>
      <c r="F284" s="525">
        <v>3.5</v>
      </c>
      <c r="G284" s="476">
        <v>83</v>
      </c>
      <c r="H284" s="525">
        <v>18.4</v>
      </c>
      <c r="I284" s="525">
        <v>9.8</v>
      </c>
      <c r="J284" s="525">
        <v>3.2</v>
      </c>
      <c r="K284" s="525">
        <v>7.3</v>
      </c>
      <c r="L284" s="501" t="s">
        <v>2107</v>
      </c>
      <c r="M284" s="532"/>
      <c r="N284" s="532"/>
      <c r="O284" s="532"/>
      <c r="P284" s="532"/>
      <c r="Q284" s="532"/>
      <c r="R284" s="532"/>
    </row>
    <row r="285" spans="1:18" ht="15" customHeight="1">
      <c r="A285" s="822"/>
      <c r="B285" s="504" t="s">
        <v>2265</v>
      </c>
      <c r="C285" s="631">
        <v>20</v>
      </c>
      <c r="D285" s="778">
        <v>0.36</v>
      </c>
      <c r="E285" s="778">
        <v>1.0666666666666667</v>
      </c>
      <c r="F285" s="778">
        <v>1.4133333333333333</v>
      </c>
      <c r="G285" s="779">
        <v>16</v>
      </c>
      <c r="H285" s="778">
        <v>5.8</v>
      </c>
      <c r="I285" s="778">
        <v>2</v>
      </c>
      <c r="J285" s="778">
        <v>0.1</v>
      </c>
      <c r="K285" s="778">
        <v>0.3</v>
      </c>
      <c r="L285" s="731" t="s">
        <v>2210</v>
      </c>
      <c r="M285" s="532"/>
      <c r="N285" s="532"/>
      <c r="O285" s="532"/>
      <c r="P285" s="532"/>
      <c r="Q285" s="532"/>
      <c r="R285" s="532"/>
    </row>
    <row r="286" spans="1:18" ht="15" customHeight="1">
      <c r="A286" s="822"/>
      <c r="B286" s="528" t="s">
        <v>79</v>
      </c>
      <c r="C286" s="499">
        <v>110</v>
      </c>
      <c r="D286" s="502">
        <v>4</v>
      </c>
      <c r="E286" s="502">
        <v>3.3</v>
      </c>
      <c r="F286" s="502">
        <v>19.4</v>
      </c>
      <c r="G286" s="503">
        <v>124</v>
      </c>
      <c r="H286" s="502">
        <v>3.6</v>
      </c>
      <c r="I286" s="502">
        <v>15.5</v>
      </c>
      <c r="J286" s="502">
        <v>0.8</v>
      </c>
      <c r="K286" s="502">
        <v>0</v>
      </c>
      <c r="L286" s="501" t="s">
        <v>2165</v>
      </c>
      <c r="M286" s="532"/>
      <c r="N286" s="532"/>
      <c r="O286" s="532"/>
      <c r="P286" s="532"/>
      <c r="Q286" s="532"/>
      <c r="R286" s="532"/>
    </row>
    <row r="287" spans="1:18" ht="15" customHeight="1">
      <c r="A287" s="822"/>
      <c r="B287" s="519" t="s">
        <v>2290</v>
      </c>
      <c r="C287" s="761">
        <v>150</v>
      </c>
      <c r="D287" s="502">
        <v>0.0975</v>
      </c>
      <c r="E287" s="502">
        <v>0.075</v>
      </c>
      <c r="F287" s="502">
        <v>20.2575</v>
      </c>
      <c r="G287" s="503">
        <v>82.05</v>
      </c>
      <c r="H287" s="502">
        <v>9.2</v>
      </c>
      <c r="I287" s="502">
        <v>0.8</v>
      </c>
      <c r="J287" s="502">
        <v>0.1</v>
      </c>
      <c r="K287" s="502">
        <v>1.3725</v>
      </c>
      <c r="L287" s="748" t="s">
        <v>32</v>
      </c>
      <c r="M287" s="532"/>
      <c r="N287" s="532"/>
      <c r="O287" s="532"/>
      <c r="P287" s="532"/>
      <c r="Q287" s="532"/>
      <c r="R287" s="532"/>
    </row>
    <row r="288" spans="1:18" ht="15" customHeight="1">
      <c r="A288" s="822"/>
      <c r="B288" s="519" t="s">
        <v>2386</v>
      </c>
      <c r="C288" s="499">
        <v>21</v>
      </c>
      <c r="D288" s="770">
        <v>1.8</v>
      </c>
      <c r="E288" s="770">
        <v>0.2</v>
      </c>
      <c r="F288" s="770">
        <v>10.7</v>
      </c>
      <c r="G288" s="771">
        <v>50</v>
      </c>
      <c r="H288" s="770">
        <v>5.1</v>
      </c>
      <c r="I288" s="770">
        <v>7.3</v>
      </c>
      <c r="J288" s="770">
        <v>0.4</v>
      </c>
      <c r="K288" s="770">
        <v>0</v>
      </c>
      <c r="L288" s="453" t="s">
        <v>34</v>
      </c>
      <c r="M288" s="532"/>
      <c r="N288" s="532"/>
      <c r="O288" s="532"/>
      <c r="P288" s="532"/>
      <c r="Q288" s="532"/>
      <c r="R288" s="532"/>
    </row>
    <row r="289" spans="1:18" ht="15" customHeight="1">
      <c r="A289" s="822"/>
      <c r="B289" s="519" t="s">
        <v>2388</v>
      </c>
      <c r="C289" s="499">
        <v>14</v>
      </c>
      <c r="D289" s="502">
        <v>1.1</v>
      </c>
      <c r="E289" s="502">
        <v>0.2</v>
      </c>
      <c r="F289" s="502">
        <v>6.2</v>
      </c>
      <c r="G289" s="503">
        <v>29</v>
      </c>
      <c r="H289" s="502">
        <v>5.3</v>
      </c>
      <c r="I289" s="502">
        <v>7.1</v>
      </c>
      <c r="J289" s="502">
        <v>0.6</v>
      </c>
      <c r="K289" s="502">
        <v>0</v>
      </c>
      <c r="L289" s="453" t="s">
        <v>36</v>
      </c>
      <c r="M289" s="532"/>
      <c r="N289" s="532"/>
      <c r="O289" s="532"/>
      <c r="P289" s="532"/>
      <c r="Q289" s="532"/>
      <c r="R289" s="532"/>
    </row>
    <row r="290" spans="1:18" ht="15" customHeight="1">
      <c r="A290" s="785" t="s">
        <v>2214</v>
      </c>
      <c r="B290" s="747"/>
      <c r="C290" s="759">
        <v>551</v>
      </c>
      <c r="D290" s="782">
        <f aca="true" t="shared" si="45" ref="D290:K290">SUM(D281:D289)</f>
        <v>18.6625</v>
      </c>
      <c r="E290" s="782">
        <f t="shared" si="45"/>
        <v>13.141666666666666</v>
      </c>
      <c r="F290" s="782">
        <f t="shared" si="45"/>
        <v>71.99083333333333</v>
      </c>
      <c r="G290" s="781">
        <f t="shared" si="45"/>
        <v>478.375</v>
      </c>
      <c r="H290" s="782">
        <f t="shared" si="45"/>
        <v>75.99999999999999</v>
      </c>
      <c r="I290" s="782">
        <f t="shared" si="45"/>
        <v>61.8</v>
      </c>
      <c r="J290" s="782">
        <f t="shared" si="45"/>
        <v>6.089999999999999</v>
      </c>
      <c r="K290" s="782">
        <f t="shared" si="45"/>
        <v>17.8725</v>
      </c>
      <c r="L290" s="453"/>
      <c r="M290" s="532"/>
      <c r="N290" s="532"/>
      <c r="O290" s="532"/>
      <c r="P290" s="532"/>
      <c r="Q290" s="532"/>
      <c r="R290" s="532"/>
    </row>
    <row r="291" spans="1:18" ht="15.75" customHeight="1">
      <c r="A291" s="785" t="s">
        <v>2215</v>
      </c>
      <c r="B291" s="747"/>
      <c r="C291" s="759"/>
      <c r="D291" s="782"/>
      <c r="E291" s="782"/>
      <c r="F291" s="782"/>
      <c r="G291" s="781"/>
      <c r="H291" s="782"/>
      <c r="I291" s="782"/>
      <c r="J291" s="782"/>
      <c r="K291" s="782"/>
      <c r="L291" s="453"/>
      <c r="M291" s="532"/>
      <c r="N291" s="532"/>
      <c r="O291" s="532"/>
      <c r="P291" s="532"/>
      <c r="Q291" s="532"/>
      <c r="R291" s="532"/>
    </row>
    <row r="292" spans="1:18" ht="15" customHeight="1">
      <c r="A292" s="518"/>
      <c r="B292" s="519" t="s">
        <v>2289</v>
      </c>
      <c r="C292" s="764" t="s">
        <v>2298</v>
      </c>
      <c r="D292" s="765">
        <v>0.46</v>
      </c>
      <c r="E292" s="765">
        <v>2.4</v>
      </c>
      <c r="F292" s="766">
        <v>1.7</v>
      </c>
      <c r="G292" s="767">
        <v>30.8</v>
      </c>
      <c r="H292" s="766">
        <v>12.06</v>
      </c>
      <c r="I292" s="765">
        <v>5.1</v>
      </c>
      <c r="J292" s="765">
        <v>0.3</v>
      </c>
      <c r="K292" s="765">
        <v>8.6</v>
      </c>
      <c r="L292" s="501" t="s">
        <v>2204</v>
      </c>
      <c r="M292" s="532"/>
      <c r="N292" s="532"/>
      <c r="O292" s="532"/>
      <c r="P292" s="532"/>
      <c r="Q292" s="532"/>
      <c r="R292" s="532"/>
    </row>
    <row r="293" spans="1:18" ht="15" customHeight="1">
      <c r="A293" s="822"/>
      <c r="B293" s="504" t="s">
        <v>1629</v>
      </c>
      <c r="C293" s="771">
        <v>120</v>
      </c>
      <c r="D293" s="765">
        <v>6.52</v>
      </c>
      <c r="E293" s="765">
        <v>3.71</v>
      </c>
      <c r="F293" s="765">
        <v>40.47</v>
      </c>
      <c r="G293" s="776">
        <v>221</v>
      </c>
      <c r="H293" s="765">
        <v>83.5</v>
      </c>
      <c r="I293" s="765">
        <v>25.4</v>
      </c>
      <c r="J293" s="765">
        <v>1.11</v>
      </c>
      <c r="K293" s="765">
        <v>0.1</v>
      </c>
      <c r="L293" s="731" t="s">
        <v>2211</v>
      </c>
      <c r="M293" s="532"/>
      <c r="N293" s="532"/>
      <c r="O293" s="532"/>
      <c r="P293" s="532"/>
      <c r="Q293" s="532"/>
      <c r="R293" s="532"/>
    </row>
    <row r="294" spans="1:18" ht="15.75" customHeight="1">
      <c r="A294" s="822"/>
      <c r="B294" s="519" t="s">
        <v>459</v>
      </c>
      <c r="C294" s="761">
        <v>180</v>
      </c>
      <c r="D294" s="502">
        <v>0.6</v>
      </c>
      <c r="E294" s="502">
        <v>0.3</v>
      </c>
      <c r="F294" s="502">
        <v>8.7</v>
      </c>
      <c r="G294" s="503">
        <v>51</v>
      </c>
      <c r="H294" s="502">
        <v>10.8</v>
      </c>
      <c r="I294" s="502">
        <v>3.1</v>
      </c>
      <c r="J294" s="502">
        <v>0.5</v>
      </c>
      <c r="K294" s="502">
        <v>180</v>
      </c>
      <c r="L294" s="453" t="s">
        <v>2323</v>
      </c>
      <c r="M294" s="532"/>
      <c r="N294" s="532"/>
      <c r="O294" s="532"/>
      <c r="P294" s="532"/>
      <c r="Q294" s="532"/>
      <c r="R294" s="532"/>
    </row>
    <row r="295" spans="1:18" ht="15" customHeight="1">
      <c r="A295" s="822"/>
      <c r="B295" s="729" t="s">
        <v>2246</v>
      </c>
      <c r="C295" s="499">
        <v>110</v>
      </c>
      <c r="D295" s="770">
        <v>3</v>
      </c>
      <c r="E295" s="770">
        <v>0</v>
      </c>
      <c r="F295" s="770">
        <v>13</v>
      </c>
      <c r="G295" s="771">
        <v>90</v>
      </c>
      <c r="H295" s="502">
        <v>130</v>
      </c>
      <c r="I295" s="502">
        <v>14.3</v>
      </c>
      <c r="J295" s="502">
        <v>0.11</v>
      </c>
      <c r="K295" s="502">
        <v>0.7</v>
      </c>
      <c r="L295" s="501" t="s">
        <v>17</v>
      </c>
      <c r="M295" s="532"/>
      <c r="N295" s="532"/>
      <c r="O295" s="532"/>
      <c r="P295" s="532"/>
      <c r="Q295" s="532"/>
      <c r="R295" s="532"/>
    </row>
    <row r="296" spans="1:18" ht="15" customHeight="1">
      <c r="A296" s="822"/>
      <c r="B296" s="519" t="s">
        <v>2388</v>
      </c>
      <c r="C296" s="602">
        <v>12</v>
      </c>
      <c r="D296" s="603">
        <v>0.9</v>
      </c>
      <c r="E296" s="603">
        <v>0.2</v>
      </c>
      <c r="F296" s="603">
        <v>5</v>
      </c>
      <c r="G296" s="690">
        <v>24.8</v>
      </c>
      <c r="H296" s="603">
        <v>4.2</v>
      </c>
      <c r="I296" s="603">
        <v>5.7</v>
      </c>
      <c r="J296" s="603">
        <v>0.5</v>
      </c>
      <c r="K296" s="603">
        <v>0</v>
      </c>
      <c r="L296" s="805" t="s">
        <v>36</v>
      </c>
      <c r="M296" s="532"/>
      <c r="N296" s="532"/>
      <c r="O296" s="532"/>
      <c r="P296" s="532"/>
      <c r="Q296" s="532"/>
      <c r="R296" s="532"/>
    </row>
    <row r="297" spans="1:18" ht="15.75" customHeight="1">
      <c r="A297" s="785" t="s">
        <v>2216</v>
      </c>
      <c r="B297" s="747"/>
      <c r="C297" s="781">
        <v>451</v>
      </c>
      <c r="D297" s="782">
        <f aca="true" t="shared" si="46" ref="D297:K297">SUM(D292:D296)</f>
        <v>11.479999999999999</v>
      </c>
      <c r="E297" s="782">
        <f t="shared" si="46"/>
        <v>6.609999999999999</v>
      </c>
      <c r="F297" s="782">
        <f t="shared" si="46"/>
        <v>68.87</v>
      </c>
      <c r="G297" s="781">
        <f t="shared" si="46"/>
        <v>417.6</v>
      </c>
      <c r="H297" s="782">
        <f t="shared" si="46"/>
        <v>240.56</v>
      </c>
      <c r="I297" s="782">
        <f t="shared" si="46"/>
        <v>53.60000000000001</v>
      </c>
      <c r="J297" s="782">
        <f t="shared" si="46"/>
        <v>2.52</v>
      </c>
      <c r="K297" s="782">
        <f t="shared" si="46"/>
        <v>189.39999999999998</v>
      </c>
      <c r="L297" s="748"/>
      <c r="M297" s="532"/>
      <c r="N297" s="532"/>
      <c r="O297" s="532"/>
      <c r="P297" s="532"/>
      <c r="Q297" s="532"/>
      <c r="R297" s="532"/>
    </row>
    <row r="298" spans="1:18" ht="15" customHeight="1">
      <c r="A298" s="788" t="s">
        <v>2231</v>
      </c>
      <c r="B298" s="783"/>
      <c r="C298" s="774"/>
      <c r="D298" s="773">
        <f>D277+D279+D290+D297</f>
        <v>38.4255</v>
      </c>
      <c r="E298" s="773">
        <f>E277+E279+E290+E297</f>
        <v>28.103666666666665</v>
      </c>
      <c r="F298" s="773">
        <f>F277+F279+F290+F297</f>
        <v>203.72083333333333</v>
      </c>
      <c r="G298" s="774">
        <f>G277+G290+G297+G279</f>
        <v>1260.375</v>
      </c>
      <c r="H298" s="773">
        <f>H277+H290+H297+H279</f>
        <v>462.76</v>
      </c>
      <c r="I298" s="773">
        <f>I277+I290+I297+I279</f>
        <v>174.00000000000003</v>
      </c>
      <c r="J298" s="773">
        <f>J277+J290+J297+J279</f>
        <v>12.57</v>
      </c>
      <c r="K298" s="773">
        <f>K277+K290+K297+K279</f>
        <v>211.64249999999996</v>
      </c>
      <c r="L298" s="824"/>
      <c r="M298" s="532"/>
      <c r="N298" s="532"/>
      <c r="O298" s="532"/>
      <c r="P298" s="532"/>
      <c r="Q298" s="532"/>
      <c r="R298" s="532"/>
    </row>
    <row r="299" spans="1:18" ht="18.75" customHeight="1">
      <c r="A299" s="755" t="s">
        <v>2232</v>
      </c>
      <c r="B299" s="755"/>
      <c r="C299" s="458"/>
      <c r="D299" s="774">
        <f>D40+D70+D97+D125+D154+D185+D213+D242+D270+D298</f>
        <v>520.3462666666667</v>
      </c>
      <c r="E299" s="774">
        <f aca="true" t="shared" si="47" ref="E299:K299">E40+E70+E97+E125+E154+E185+E213+E242+E270+E298</f>
        <v>394.6145333333333</v>
      </c>
      <c r="F299" s="774">
        <f t="shared" si="47"/>
        <v>1797.3238333333334</v>
      </c>
      <c r="G299" s="774">
        <f t="shared" si="47"/>
        <v>12597.985</v>
      </c>
      <c r="H299" s="774">
        <f t="shared" si="47"/>
        <v>5421.82</v>
      </c>
      <c r="I299" s="774">
        <f t="shared" si="47"/>
        <v>2197.46</v>
      </c>
      <c r="J299" s="774">
        <f t="shared" si="47"/>
        <v>135.73</v>
      </c>
      <c r="K299" s="774">
        <f t="shared" si="47"/>
        <v>822.875</v>
      </c>
      <c r="L299" s="756"/>
      <c r="M299" s="532"/>
      <c r="Q299" s="532"/>
      <c r="R299" s="532"/>
    </row>
    <row r="300" spans="1:18" ht="15" customHeight="1">
      <c r="A300" s="755" t="s">
        <v>2233</v>
      </c>
      <c r="B300" s="755"/>
      <c r="C300" s="458"/>
      <c r="D300" s="774">
        <f aca="true" t="shared" si="48" ref="D300:K300">D299/10</f>
        <v>52.03462666666667</v>
      </c>
      <c r="E300" s="774">
        <f t="shared" si="48"/>
        <v>39.46145333333333</v>
      </c>
      <c r="F300" s="774">
        <f t="shared" si="48"/>
        <v>179.73238333333333</v>
      </c>
      <c r="G300" s="774">
        <f t="shared" si="48"/>
        <v>1259.7985</v>
      </c>
      <c r="H300" s="774">
        <f t="shared" si="48"/>
        <v>542.182</v>
      </c>
      <c r="I300" s="774">
        <f t="shared" si="48"/>
        <v>219.746</v>
      </c>
      <c r="J300" s="774">
        <f t="shared" si="48"/>
        <v>13.572999999999999</v>
      </c>
      <c r="K300" s="774">
        <f t="shared" si="48"/>
        <v>82.2875</v>
      </c>
      <c r="L300" s="756"/>
      <c r="M300" s="532"/>
      <c r="N300" s="597"/>
      <c r="O300" s="532"/>
      <c r="P300" s="532"/>
      <c r="Q300" s="532"/>
      <c r="R300" s="532"/>
    </row>
    <row r="301" spans="1:18" ht="15" customHeight="1">
      <c r="A301" s="755" t="s">
        <v>2234</v>
      </c>
      <c r="B301" s="755"/>
      <c r="C301" s="458"/>
      <c r="D301" s="585">
        <f>D300*4/G300*100-2</f>
        <v>14.521571240691799</v>
      </c>
      <c r="E301" s="585">
        <f>E300*9/G300*100+2</f>
        <v>30.191260745269975</v>
      </c>
      <c r="F301" s="585">
        <f>F300*4/G300*100-2</f>
        <v>55.06702566587698</v>
      </c>
      <c r="G301" s="774">
        <f>F301+E301+D301</f>
        <v>99.77985765183875</v>
      </c>
      <c r="H301" s="829">
        <f>H300*100/720</f>
        <v>75.30305555555556</v>
      </c>
      <c r="I301" s="829">
        <f>I300*100/72</f>
        <v>305.2027777777778</v>
      </c>
      <c r="J301" s="829">
        <f>J300*100/9</f>
        <v>150.8111111111111</v>
      </c>
      <c r="K301" s="829">
        <f>K300*100/41</f>
        <v>200.7012195121951</v>
      </c>
      <c r="L301" s="756"/>
      <c r="M301" s="532"/>
      <c r="N301" s="532"/>
      <c r="O301" s="532"/>
      <c r="P301" s="532"/>
      <c r="Q301" s="532"/>
      <c r="R301" s="532"/>
    </row>
    <row r="302" spans="1:18" ht="15" customHeight="1">
      <c r="A302" s="755" t="s">
        <v>2236</v>
      </c>
      <c r="B302" s="755"/>
      <c r="C302" s="830"/>
      <c r="D302" s="781" t="s">
        <v>2238</v>
      </c>
      <c r="E302" s="781" t="s">
        <v>2237</v>
      </c>
      <c r="F302" s="781" t="s">
        <v>2239</v>
      </c>
      <c r="G302" s="781">
        <v>1260</v>
      </c>
      <c r="H302" s="781"/>
      <c r="I302" s="781"/>
      <c r="J302" s="781"/>
      <c r="K302" s="781"/>
      <c r="L302" s="759"/>
      <c r="M302" s="532"/>
      <c r="N302" s="532"/>
      <c r="O302" s="532"/>
      <c r="P302" s="532"/>
      <c r="Q302" s="532"/>
      <c r="R302" s="532"/>
    </row>
    <row r="303" spans="1:18" ht="15" customHeight="1">
      <c r="A303" s="533" t="s">
        <v>2393</v>
      </c>
      <c r="B303" s="534"/>
      <c r="C303" s="534"/>
      <c r="D303" s="534"/>
      <c r="E303" s="535"/>
      <c r="F303" s="529"/>
      <c r="G303" s="529"/>
      <c r="H303" s="529"/>
      <c r="I303" s="529"/>
      <c r="J303" s="529"/>
      <c r="K303" s="529"/>
      <c r="L303" s="530"/>
      <c r="M303" s="532"/>
      <c r="N303" s="532"/>
      <c r="O303" s="532"/>
      <c r="P303" s="532"/>
      <c r="Q303" s="532"/>
      <c r="R303" s="532"/>
    </row>
    <row r="304" spans="1:12" ht="18.75" customHeight="1">
      <c r="A304" s="845" t="s">
        <v>2308</v>
      </c>
      <c r="B304" s="845"/>
      <c r="C304" s="845"/>
      <c r="D304" s="845"/>
      <c r="E304" s="845"/>
      <c r="F304" s="845"/>
      <c r="G304" s="845"/>
      <c r="H304" s="845"/>
      <c r="I304" s="845"/>
      <c r="J304" s="845"/>
      <c r="K304" s="845"/>
      <c r="L304" s="845"/>
    </row>
    <row r="305" spans="1:12" ht="23.25" customHeight="1" hidden="1">
      <c r="A305" s="505"/>
      <c r="B305" s="506"/>
      <c r="C305" s="507"/>
      <c r="D305" s="508"/>
      <c r="E305" s="508"/>
      <c r="F305" s="508"/>
      <c r="G305" s="508"/>
      <c r="H305" s="508"/>
      <c r="I305" s="508"/>
      <c r="J305" s="508"/>
      <c r="K305" s="508"/>
      <c r="L305" s="509"/>
    </row>
    <row r="306" spans="1:3" ht="23.25" customHeight="1" hidden="1">
      <c r="A306" s="598" t="s">
        <v>2240</v>
      </c>
      <c r="B306" s="532"/>
      <c r="C306" s="532"/>
    </row>
    <row r="307" spans="1:2" ht="23.25" customHeight="1" hidden="1">
      <c r="A307" s="598" t="s">
        <v>2241</v>
      </c>
      <c r="B307" s="532"/>
    </row>
    <row r="308" spans="1:2" ht="23.25" customHeight="1" hidden="1">
      <c r="A308" s="598" t="s">
        <v>2242</v>
      </c>
      <c r="B308" s="532"/>
    </row>
    <row r="309" ht="23.25" customHeight="1" hidden="1"/>
    <row r="312" ht="12.75" customHeight="1"/>
    <row r="314" ht="10.5" customHeight="1"/>
    <row r="322" ht="25.5" customHeight="1"/>
    <row r="325" ht="15" customHeight="1"/>
    <row r="331" ht="40.5" customHeight="1"/>
  </sheetData>
  <sheetProtection selectLockedCells="1" selectUnlockedCells="1"/>
  <mergeCells count="24">
    <mergeCell ref="A9:L9"/>
    <mergeCell ref="C12:C13"/>
    <mergeCell ref="D12:F12"/>
    <mergeCell ref="G12:G13"/>
    <mergeCell ref="H12:J12"/>
    <mergeCell ref="K12:K13"/>
    <mergeCell ref="A11:L11"/>
    <mergeCell ref="J4:L4"/>
    <mergeCell ref="A10:L10"/>
    <mergeCell ref="A14:L14"/>
    <mergeCell ref="A126:L126"/>
    <mergeCell ref="A155:L155"/>
    <mergeCell ref="A186:L186"/>
    <mergeCell ref="A41:L41"/>
    <mergeCell ref="A71:L71"/>
    <mergeCell ref="A98:L98"/>
    <mergeCell ref="A8:L8"/>
    <mergeCell ref="A214:L214"/>
    <mergeCell ref="A304:L304"/>
    <mergeCell ref="L12:L13"/>
    <mergeCell ref="A243:L243"/>
    <mergeCell ref="A271:L271"/>
    <mergeCell ref="A12:A13"/>
    <mergeCell ref="B12:B13"/>
  </mergeCells>
  <printOptions/>
  <pageMargins left="0.4330708661417323" right="0.2362204724409449" top="0.7874015748031497" bottom="0.7480314960629921" header="0" footer="0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172"/>
  <sheetViews>
    <sheetView zoomScale="98" zoomScaleNormal="98" zoomScalePageLayoutView="0" workbookViewId="0" topLeftCell="B121">
      <selection activeCell="E145" sqref="E145"/>
    </sheetView>
  </sheetViews>
  <sheetFormatPr defaultColWidth="11.25390625" defaultRowHeight="12.75"/>
  <cols>
    <col min="1" max="1" width="0" style="100" hidden="1" customWidth="1"/>
    <col min="2" max="2" width="51.625" style="101" customWidth="1"/>
    <col min="3" max="3" width="11.25390625" style="102" customWidth="1"/>
    <col min="4" max="11" width="11.25390625" style="103" customWidth="1"/>
    <col min="12" max="12" width="21.25390625" style="104" customWidth="1"/>
    <col min="13" max="13" width="30.625" style="100" customWidth="1"/>
    <col min="14" max="16384" width="11.25390625" style="100" customWidth="1"/>
  </cols>
  <sheetData>
    <row r="1" spans="2:13" ht="15.75" customHeight="1">
      <c r="B1" s="849" t="s">
        <v>1</v>
      </c>
      <c r="C1" s="850" t="s">
        <v>193</v>
      </c>
      <c r="D1" s="850" t="s">
        <v>194</v>
      </c>
      <c r="E1" s="850"/>
      <c r="F1" s="850"/>
      <c r="G1" s="850"/>
      <c r="H1" s="851" t="s">
        <v>195</v>
      </c>
      <c r="I1" s="851"/>
      <c r="J1" s="851"/>
      <c r="K1" s="848" t="s">
        <v>196</v>
      </c>
      <c r="L1" s="848" t="s">
        <v>7</v>
      </c>
      <c r="M1" s="848" t="s">
        <v>197</v>
      </c>
    </row>
    <row r="2" spans="2:13" ht="49.5" customHeight="1">
      <c r="B2" s="849"/>
      <c r="C2" s="850"/>
      <c r="D2" s="47" t="s">
        <v>198</v>
      </c>
      <c r="E2" s="47" t="s">
        <v>199</v>
      </c>
      <c r="F2" s="47" t="s">
        <v>200</v>
      </c>
      <c r="G2" s="47" t="s">
        <v>201</v>
      </c>
      <c r="H2" s="47" t="s">
        <v>11</v>
      </c>
      <c r="I2" s="47" t="s">
        <v>12</v>
      </c>
      <c r="J2" s="47" t="s">
        <v>13</v>
      </c>
      <c r="K2" s="848"/>
      <c r="L2" s="848"/>
      <c r="M2" s="848"/>
    </row>
    <row r="3" spans="1:13" ht="15.75">
      <c r="A3" s="105" t="s">
        <v>202</v>
      </c>
      <c r="B3" s="6" t="s">
        <v>203</v>
      </c>
      <c r="C3" s="12">
        <v>200</v>
      </c>
      <c r="D3" s="8">
        <v>1.288</v>
      </c>
      <c r="E3" s="8">
        <v>3.872</v>
      </c>
      <c r="F3" s="8">
        <v>8.744</v>
      </c>
      <c r="G3" s="9">
        <v>75</v>
      </c>
      <c r="H3" s="58">
        <v>37.7</v>
      </c>
      <c r="I3" s="58">
        <v>18.6</v>
      </c>
      <c r="J3" s="58">
        <v>0.9</v>
      </c>
      <c r="K3" s="8">
        <v>8.424</v>
      </c>
      <c r="L3" s="17" t="s">
        <v>204</v>
      </c>
      <c r="M3" s="46"/>
    </row>
    <row r="4" spans="1:13" ht="15.75">
      <c r="A4" s="105"/>
      <c r="B4" s="6" t="s">
        <v>203</v>
      </c>
      <c r="C4" s="12">
        <v>150</v>
      </c>
      <c r="D4" s="8">
        <v>0.9660000000000001</v>
      </c>
      <c r="E4" s="8">
        <v>2.904</v>
      </c>
      <c r="F4" s="8">
        <v>6.558000000000001</v>
      </c>
      <c r="G4" s="9">
        <v>56.25</v>
      </c>
      <c r="H4" s="58">
        <v>28.3</v>
      </c>
      <c r="I4" s="58">
        <v>14</v>
      </c>
      <c r="J4" s="58">
        <v>0.6</v>
      </c>
      <c r="K4" s="8">
        <v>6.318</v>
      </c>
      <c r="L4" s="17" t="s">
        <v>204</v>
      </c>
      <c r="M4" s="46"/>
    </row>
    <row r="5" spans="1:13" ht="15.75">
      <c r="A5" s="106"/>
      <c r="B5" s="6" t="s">
        <v>205</v>
      </c>
      <c r="C5" s="12">
        <v>200</v>
      </c>
      <c r="D5" s="8">
        <v>1.456</v>
      </c>
      <c r="E5" s="8">
        <v>3.928</v>
      </c>
      <c r="F5" s="8">
        <v>10.192</v>
      </c>
      <c r="G5" s="9">
        <v>82</v>
      </c>
      <c r="H5" s="58">
        <v>35.5</v>
      </c>
      <c r="I5" s="58">
        <v>21</v>
      </c>
      <c r="J5" s="58">
        <v>1</v>
      </c>
      <c r="K5" s="8">
        <v>8.223999999999998</v>
      </c>
      <c r="L5" s="17" t="s">
        <v>206</v>
      </c>
      <c r="M5" s="46"/>
    </row>
    <row r="6" spans="1:13" ht="15.75">
      <c r="A6" s="105" t="s">
        <v>207</v>
      </c>
      <c r="B6" s="6" t="s">
        <v>205</v>
      </c>
      <c r="C6" s="12">
        <v>150</v>
      </c>
      <c r="D6" s="8">
        <v>1.092</v>
      </c>
      <c r="E6" s="8">
        <v>2.946</v>
      </c>
      <c r="F6" s="8">
        <v>7.644</v>
      </c>
      <c r="G6" s="9">
        <v>61.5</v>
      </c>
      <c r="H6" s="58">
        <v>26.63</v>
      </c>
      <c r="I6" s="58">
        <v>15.75</v>
      </c>
      <c r="J6" s="58">
        <v>0.72</v>
      </c>
      <c r="K6" s="8">
        <v>6.167999999999998</v>
      </c>
      <c r="L6" s="17" t="s">
        <v>206</v>
      </c>
      <c r="M6" s="46"/>
    </row>
    <row r="7" spans="1:13" ht="15.75">
      <c r="A7" s="105"/>
      <c r="B7" s="6" t="s">
        <v>208</v>
      </c>
      <c r="C7" s="12">
        <v>200</v>
      </c>
      <c r="D7" s="8">
        <v>1.632</v>
      </c>
      <c r="E7" s="8">
        <v>3.6</v>
      </c>
      <c r="F7" s="8">
        <v>9</v>
      </c>
      <c r="G7" s="9">
        <v>83</v>
      </c>
      <c r="H7" s="58">
        <v>29.3</v>
      </c>
      <c r="I7" s="58">
        <v>23.96</v>
      </c>
      <c r="J7" s="58">
        <v>1.07</v>
      </c>
      <c r="K7" s="8">
        <v>7.2</v>
      </c>
      <c r="L7" s="17" t="s">
        <v>209</v>
      </c>
      <c r="M7" s="46"/>
    </row>
    <row r="8" spans="1:13" ht="15.75">
      <c r="A8" s="106"/>
      <c r="B8" s="6" t="s">
        <v>208</v>
      </c>
      <c r="C8" s="12">
        <v>150</v>
      </c>
      <c r="D8" s="8">
        <v>1.2240000000000002</v>
      </c>
      <c r="E8" s="8">
        <v>3</v>
      </c>
      <c r="F8" s="8">
        <v>7.5</v>
      </c>
      <c r="G8" s="9">
        <v>62</v>
      </c>
      <c r="H8" s="58">
        <v>21.98</v>
      </c>
      <c r="I8" s="58">
        <v>17.97</v>
      </c>
      <c r="J8" s="58">
        <v>0.8</v>
      </c>
      <c r="K8" s="8">
        <v>5.268</v>
      </c>
      <c r="L8" s="17" t="s">
        <v>209</v>
      </c>
      <c r="M8" s="46"/>
    </row>
    <row r="9" spans="1:13" ht="15.75">
      <c r="A9" s="105" t="s">
        <v>210</v>
      </c>
      <c r="B9" s="6" t="s">
        <v>211</v>
      </c>
      <c r="C9" s="12">
        <v>200</v>
      </c>
      <c r="D9" s="8">
        <v>1.496</v>
      </c>
      <c r="E9" s="8">
        <v>4.024</v>
      </c>
      <c r="F9" s="8">
        <v>8.9</v>
      </c>
      <c r="G9" s="9">
        <v>78</v>
      </c>
      <c r="H9" s="23">
        <v>32.5</v>
      </c>
      <c r="I9" s="23">
        <v>22.8</v>
      </c>
      <c r="J9" s="23">
        <v>1.1</v>
      </c>
      <c r="K9" s="8">
        <v>10.495999999999997</v>
      </c>
      <c r="L9" s="17" t="s">
        <v>212</v>
      </c>
      <c r="M9" s="46"/>
    </row>
    <row r="10" spans="1:13" ht="15.75">
      <c r="A10" s="105"/>
      <c r="B10" s="6" t="s">
        <v>211</v>
      </c>
      <c r="C10" s="12">
        <v>150</v>
      </c>
      <c r="D10" s="8">
        <v>1.122</v>
      </c>
      <c r="E10" s="8">
        <v>3.0180000000000002</v>
      </c>
      <c r="F10" s="8">
        <v>6.636</v>
      </c>
      <c r="G10" s="9">
        <v>58</v>
      </c>
      <c r="H10" s="23">
        <v>24.4</v>
      </c>
      <c r="I10" s="23">
        <v>17.1</v>
      </c>
      <c r="J10" s="23">
        <v>0.8</v>
      </c>
      <c r="K10" s="8">
        <v>7.871999999999999</v>
      </c>
      <c r="L10" s="17" t="s">
        <v>212</v>
      </c>
      <c r="M10" s="46"/>
    </row>
    <row r="11" spans="1:13" ht="15.75">
      <c r="A11" s="106"/>
      <c r="B11" s="6" t="s">
        <v>171</v>
      </c>
      <c r="C11" s="19">
        <v>200</v>
      </c>
      <c r="D11" s="8">
        <v>2.8320000000000003</v>
      </c>
      <c r="E11" s="8">
        <v>4.08</v>
      </c>
      <c r="F11" s="8">
        <v>10.4</v>
      </c>
      <c r="G11" s="9">
        <v>90</v>
      </c>
      <c r="H11" s="24">
        <v>40.2</v>
      </c>
      <c r="I11" s="24">
        <v>27.6</v>
      </c>
      <c r="J11" s="24">
        <v>1.4</v>
      </c>
      <c r="K11" s="8">
        <v>5.024</v>
      </c>
      <c r="L11" s="17" t="s">
        <v>172</v>
      </c>
      <c r="M11" s="46"/>
    </row>
    <row r="12" spans="1:13" ht="15.75">
      <c r="A12" s="105" t="s">
        <v>213</v>
      </c>
      <c r="B12" s="6" t="s">
        <v>171</v>
      </c>
      <c r="C12" s="19">
        <v>150</v>
      </c>
      <c r="D12" s="8">
        <v>1.6992000000000003</v>
      </c>
      <c r="E12" s="8">
        <v>2.4479999999999995</v>
      </c>
      <c r="F12" s="8">
        <v>6.1</v>
      </c>
      <c r="G12" s="9">
        <v>53</v>
      </c>
      <c r="H12" s="24">
        <v>30.2</v>
      </c>
      <c r="I12" s="24">
        <v>20.7</v>
      </c>
      <c r="J12" s="24">
        <v>1</v>
      </c>
      <c r="K12" s="8">
        <v>3.8</v>
      </c>
      <c r="L12" s="17" t="s">
        <v>172</v>
      </c>
      <c r="M12" s="46"/>
    </row>
    <row r="13" spans="1:13" ht="15.75">
      <c r="A13" s="105"/>
      <c r="B13" s="6" t="s">
        <v>214</v>
      </c>
      <c r="C13" s="19" t="s">
        <v>215</v>
      </c>
      <c r="D13" s="8">
        <v>7.912000000000001</v>
      </c>
      <c r="E13" s="8">
        <v>5.816</v>
      </c>
      <c r="F13" s="8">
        <v>10.984</v>
      </c>
      <c r="G13" s="9">
        <v>128</v>
      </c>
      <c r="H13" s="24">
        <v>49.6</v>
      </c>
      <c r="I13" s="24">
        <v>36.6</v>
      </c>
      <c r="J13" s="24">
        <v>1.8</v>
      </c>
      <c r="K13" s="8">
        <v>12.495999999999999</v>
      </c>
      <c r="L13" s="17" t="s">
        <v>216</v>
      </c>
      <c r="M13" s="46"/>
    </row>
    <row r="14" spans="1:13" ht="15.75">
      <c r="A14" s="106"/>
      <c r="B14" s="6" t="s">
        <v>214</v>
      </c>
      <c r="C14" s="19" t="s">
        <v>217</v>
      </c>
      <c r="D14" s="8">
        <v>4.7472</v>
      </c>
      <c r="E14" s="8">
        <v>3.4896</v>
      </c>
      <c r="F14" s="8">
        <v>6.590400000000001</v>
      </c>
      <c r="G14" s="9">
        <v>77</v>
      </c>
      <c r="H14" s="24">
        <v>36.75</v>
      </c>
      <c r="I14" s="24">
        <v>27.45</v>
      </c>
      <c r="J14" s="24">
        <v>1.32</v>
      </c>
      <c r="K14" s="8">
        <v>7.497599999999999</v>
      </c>
      <c r="L14" s="17" t="s">
        <v>216</v>
      </c>
      <c r="M14" s="46"/>
    </row>
    <row r="15" spans="1:13" ht="15.75">
      <c r="A15" s="105" t="s">
        <v>218</v>
      </c>
      <c r="B15" s="6" t="s">
        <v>219</v>
      </c>
      <c r="C15" s="19">
        <v>200</v>
      </c>
      <c r="D15" s="8">
        <v>1.36</v>
      </c>
      <c r="E15" s="8">
        <v>3.8560000000000003</v>
      </c>
      <c r="F15" s="8">
        <v>5.343999999999999</v>
      </c>
      <c r="G15" s="9">
        <v>62</v>
      </c>
      <c r="H15" s="23">
        <v>40.2</v>
      </c>
      <c r="I15" s="23">
        <v>14.6</v>
      </c>
      <c r="J15" s="23">
        <v>0.52</v>
      </c>
      <c r="K15" s="8">
        <v>16.024</v>
      </c>
      <c r="L15" s="17" t="s">
        <v>220</v>
      </c>
      <c r="M15" s="46"/>
    </row>
    <row r="16" spans="1:13" ht="15.75">
      <c r="A16" s="105"/>
      <c r="B16" s="6" t="s">
        <v>219</v>
      </c>
      <c r="C16" s="19">
        <v>180</v>
      </c>
      <c r="D16" s="8">
        <v>1.2</v>
      </c>
      <c r="E16" s="8">
        <v>3.5</v>
      </c>
      <c r="F16" s="8">
        <v>4.8</v>
      </c>
      <c r="G16" s="9">
        <v>56</v>
      </c>
      <c r="H16" s="8">
        <v>36.2</v>
      </c>
      <c r="I16" s="8">
        <v>13.1</v>
      </c>
      <c r="J16" s="8">
        <v>0.5</v>
      </c>
      <c r="K16" s="8">
        <v>14.4</v>
      </c>
      <c r="L16" s="17" t="s">
        <v>220</v>
      </c>
      <c r="M16" s="46"/>
    </row>
    <row r="17" spans="1:13" ht="15.75">
      <c r="A17" s="105"/>
      <c r="B17" s="6" t="s">
        <v>219</v>
      </c>
      <c r="C17" s="19">
        <v>150</v>
      </c>
      <c r="D17" s="8">
        <v>1.02</v>
      </c>
      <c r="E17" s="8">
        <v>2.8920000000000003</v>
      </c>
      <c r="F17" s="8">
        <v>4.008</v>
      </c>
      <c r="G17" s="9">
        <v>46</v>
      </c>
      <c r="H17" s="23">
        <v>30.1</v>
      </c>
      <c r="I17" s="23">
        <v>10.95</v>
      </c>
      <c r="J17" s="23">
        <v>0.4</v>
      </c>
      <c r="K17" s="8">
        <v>12.018000000000002</v>
      </c>
      <c r="L17" s="17" t="s">
        <v>220</v>
      </c>
      <c r="M17" s="46"/>
    </row>
    <row r="18" spans="1:13" ht="15.75">
      <c r="A18" s="106"/>
      <c r="B18" s="6" t="s">
        <v>28</v>
      </c>
      <c r="C18" s="19">
        <v>200</v>
      </c>
      <c r="D18" s="8">
        <v>1.392</v>
      </c>
      <c r="E18" s="8">
        <v>3.904</v>
      </c>
      <c r="F18" s="8">
        <v>6.784</v>
      </c>
      <c r="G18" s="9">
        <v>68</v>
      </c>
      <c r="H18" s="24">
        <v>34.7</v>
      </c>
      <c r="I18" s="24">
        <v>17.9</v>
      </c>
      <c r="J18" s="24">
        <v>0.64</v>
      </c>
      <c r="K18" s="8">
        <v>14.776</v>
      </c>
      <c r="L18" s="17" t="s">
        <v>29</v>
      </c>
      <c r="M18" s="46"/>
    </row>
    <row r="19" spans="1:13" ht="15.75">
      <c r="A19" s="105" t="s">
        <v>221</v>
      </c>
      <c r="B19" s="6" t="s">
        <v>28</v>
      </c>
      <c r="C19" s="19">
        <v>150</v>
      </c>
      <c r="D19" s="8">
        <v>1.044</v>
      </c>
      <c r="E19" s="8">
        <v>2.928</v>
      </c>
      <c r="F19" s="8">
        <v>5.088</v>
      </c>
      <c r="G19" s="9">
        <v>51</v>
      </c>
      <c r="H19" s="24">
        <v>26</v>
      </c>
      <c r="I19" s="24">
        <v>13.4</v>
      </c>
      <c r="J19" s="24">
        <v>0.48</v>
      </c>
      <c r="K19" s="8">
        <v>11.082</v>
      </c>
      <c r="L19" s="17" t="s">
        <v>29</v>
      </c>
      <c r="M19" s="46"/>
    </row>
    <row r="20" spans="1:13" ht="15.75">
      <c r="A20" s="105"/>
      <c r="B20" s="6" t="s">
        <v>222</v>
      </c>
      <c r="C20" s="19">
        <v>200</v>
      </c>
      <c r="D20" s="8">
        <v>1.208</v>
      </c>
      <c r="E20" s="8">
        <v>3.84</v>
      </c>
      <c r="F20" s="8">
        <v>3.8079999999999994</v>
      </c>
      <c r="G20" s="9">
        <v>55</v>
      </c>
      <c r="H20" s="24">
        <v>37.26</v>
      </c>
      <c r="I20" s="24">
        <v>13.66</v>
      </c>
      <c r="J20" s="24">
        <v>0.49</v>
      </c>
      <c r="K20" s="8">
        <v>10.032</v>
      </c>
      <c r="L20" s="17" t="s">
        <v>223</v>
      </c>
      <c r="M20" s="46"/>
    </row>
    <row r="21" spans="1:13" ht="15.75">
      <c r="A21" s="106"/>
      <c r="B21" s="6" t="s">
        <v>222</v>
      </c>
      <c r="C21" s="19">
        <v>150</v>
      </c>
      <c r="D21" s="8">
        <v>0.906</v>
      </c>
      <c r="E21" s="8">
        <v>2.88</v>
      </c>
      <c r="F21" s="8">
        <v>2.856</v>
      </c>
      <c r="G21" s="9">
        <v>40.95</v>
      </c>
      <c r="H21" s="24">
        <v>27.9</v>
      </c>
      <c r="I21" s="24">
        <v>10.2</v>
      </c>
      <c r="J21" s="24">
        <v>0.4</v>
      </c>
      <c r="K21" s="8">
        <v>7.523999999999999</v>
      </c>
      <c r="L21" s="17" t="s">
        <v>223</v>
      </c>
      <c r="M21" s="46"/>
    </row>
    <row r="22" spans="1:13" ht="15.75">
      <c r="A22" s="105" t="s">
        <v>224</v>
      </c>
      <c r="B22" s="6" t="s">
        <v>225</v>
      </c>
      <c r="C22" s="19">
        <v>200</v>
      </c>
      <c r="D22" s="8">
        <v>1.296</v>
      </c>
      <c r="E22" s="8">
        <v>3.8960000000000004</v>
      </c>
      <c r="F22" s="8">
        <v>5.392</v>
      </c>
      <c r="G22" s="9">
        <v>62</v>
      </c>
      <c r="H22" s="24">
        <v>34.2</v>
      </c>
      <c r="I22" s="24">
        <v>16.1</v>
      </c>
      <c r="J22" s="24">
        <v>0.6</v>
      </c>
      <c r="K22" s="8">
        <v>10.6</v>
      </c>
      <c r="L22" s="17" t="s">
        <v>226</v>
      </c>
      <c r="M22" s="46"/>
    </row>
    <row r="23" spans="1:13" ht="15.75">
      <c r="A23" s="105"/>
      <c r="B23" s="6" t="s">
        <v>225</v>
      </c>
      <c r="C23" s="19">
        <v>150</v>
      </c>
      <c r="D23" s="8">
        <v>0.9720000000000001</v>
      </c>
      <c r="E23" s="8">
        <v>2.922</v>
      </c>
      <c r="F23" s="8">
        <v>4.0440000000000005</v>
      </c>
      <c r="G23" s="9">
        <v>46</v>
      </c>
      <c r="H23" s="24">
        <v>25.63</v>
      </c>
      <c r="I23" s="24">
        <v>12.09</v>
      </c>
      <c r="J23" s="24">
        <v>0.44</v>
      </c>
      <c r="K23" s="8">
        <v>7.974</v>
      </c>
      <c r="L23" s="17" t="s">
        <v>226</v>
      </c>
      <c r="M23" s="46"/>
    </row>
    <row r="24" spans="1:13" ht="15.75">
      <c r="A24" s="106"/>
      <c r="B24" s="6" t="s">
        <v>227</v>
      </c>
      <c r="C24" s="12">
        <v>200</v>
      </c>
      <c r="D24" s="8">
        <v>1.616</v>
      </c>
      <c r="E24" s="8">
        <v>3.9439999999999995</v>
      </c>
      <c r="F24" s="8">
        <v>5.88</v>
      </c>
      <c r="G24" s="9">
        <v>65</v>
      </c>
      <c r="H24" s="20">
        <v>35.3</v>
      </c>
      <c r="I24" s="20">
        <v>18.5</v>
      </c>
      <c r="J24" s="20">
        <v>0.7</v>
      </c>
      <c r="K24" s="8">
        <v>9.48</v>
      </c>
      <c r="L24" s="17" t="s">
        <v>228</v>
      </c>
      <c r="M24" s="46" t="s">
        <v>229</v>
      </c>
    </row>
    <row r="25" spans="1:13" ht="15.75">
      <c r="A25" s="105" t="s">
        <v>230</v>
      </c>
      <c r="B25" s="6" t="s">
        <v>227</v>
      </c>
      <c r="C25" s="12">
        <v>150</v>
      </c>
      <c r="D25" s="8">
        <v>1.2</v>
      </c>
      <c r="E25" s="8">
        <v>3</v>
      </c>
      <c r="F25" s="8">
        <v>4.4</v>
      </c>
      <c r="G25" s="9">
        <v>49</v>
      </c>
      <c r="H25" s="23">
        <v>26.48</v>
      </c>
      <c r="I25" s="23">
        <v>13.89</v>
      </c>
      <c r="J25" s="23">
        <v>0.51</v>
      </c>
      <c r="K25" s="8">
        <v>7.1</v>
      </c>
      <c r="L25" s="17" t="s">
        <v>228</v>
      </c>
      <c r="M25" s="46" t="s">
        <v>229</v>
      </c>
    </row>
    <row r="26" spans="1:13" ht="15.75">
      <c r="A26" s="105" t="s">
        <v>230</v>
      </c>
      <c r="B26" s="6" t="s">
        <v>231</v>
      </c>
      <c r="C26" s="12">
        <v>200</v>
      </c>
      <c r="D26" s="8">
        <v>1.5359999999999998</v>
      </c>
      <c r="E26" s="8">
        <v>3.8560000000000003</v>
      </c>
      <c r="F26" s="8">
        <v>5.88</v>
      </c>
      <c r="G26" s="9">
        <v>64</v>
      </c>
      <c r="H26" s="20">
        <v>35.7</v>
      </c>
      <c r="I26" s="20">
        <v>16.8</v>
      </c>
      <c r="J26" s="20">
        <v>0.6</v>
      </c>
      <c r="K26" s="8">
        <v>9.48</v>
      </c>
      <c r="L26" s="17" t="s">
        <v>228</v>
      </c>
      <c r="M26" s="46" t="s">
        <v>232</v>
      </c>
    </row>
    <row r="27" spans="1:13" ht="15.75">
      <c r="A27" s="105" t="s">
        <v>230</v>
      </c>
      <c r="B27" s="6" t="s">
        <v>231</v>
      </c>
      <c r="C27" s="12">
        <v>150</v>
      </c>
      <c r="D27" s="8">
        <v>1.152</v>
      </c>
      <c r="E27" s="8">
        <v>2.8920000000000003</v>
      </c>
      <c r="F27" s="8">
        <v>4.41</v>
      </c>
      <c r="G27" s="9">
        <v>48</v>
      </c>
      <c r="H27" s="23">
        <v>26.81</v>
      </c>
      <c r="I27" s="23">
        <v>12.6</v>
      </c>
      <c r="J27" s="23">
        <v>0.48</v>
      </c>
      <c r="K27" s="8">
        <v>7.11</v>
      </c>
      <c r="L27" s="17" t="s">
        <v>228</v>
      </c>
      <c r="M27" s="46" t="s">
        <v>232</v>
      </c>
    </row>
    <row r="28" spans="1:13" ht="15.75">
      <c r="A28" s="105" t="s">
        <v>233</v>
      </c>
      <c r="B28" s="6" t="s">
        <v>234</v>
      </c>
      <c r="C28" s="12">
        <v>200</v>
      </c>
      <c r="D28" s="8">
        <v>1.5</v>
      </c>
      <c r="E28" s="8">
        <v>3.9</v>
      </c>
      <c r="F28" s="8">
        <v>6.1</v>
      </c>
      <c r="G28" s="9">
        <v>65</v>
      </c>
      <c r="H28" s="20">
        <v>34.5</v>
      </c>
      <c r="I28" s="20">
        <v>17.2</v>
      </c>
      <c r="J28" s="20">
        <v>0.6</v>
      </c>
      <c r="K28" s="8">
        <v>9.48</v>
      </c>
      <c r="L28" s="17" t="s">
        <v>228</v>
      </c>
      <c r="M28" s="46" t="s">
        <v>235</v>
      </c>
    </row>
    <row r="29" spans="1:13" ht="15.75">
      <c r="A29" s="105" t="s">
        <v>233</v>
      </c>
      <c r="B29" s="6" t="s">
        <v>234</v>
      </c>
      <c r="C29" s="12">
        <v>150</v>
      </c>
      <c r="D29" s="8">
        <v>1.1</v>
      </c>
      <c r="E29" s="8">
        <v>2.9</v>
      </c>
      <c r="F29" s="8">
        <v>4.6</v>
      </c>
      <c r="G29" s="9">
        <v>49</v>
      </c>
      <c r="H29" s="23">
        <v>25.9</v>
      </c>
      <c r="I29" s="23">
        <v>12.9</v>
      </c>
      <c r="J29" s="23">
        <v>0.45</v>
      </c>
      <c r="K29" s="8">
        <v>7.1</v>
      </c>
      <c r="L29" s="17" t="s">
        <v>228</v>
      </c>
      <c r="M29" s="46" t="s">
        <v>235</v>
      </c>
    </row>
    <row r="30" spans="1:13" ht="15.75">
      <c r="A30" s="105" t="s">
        <v>233</v>
      </c>
      <c r="B30" s="6" t="s">
        <v>75</v>
      </c>
      <c r="C30" s="19">
        <v>200</v>
      </c>
      <c r="D30" s="8">
        <v>1.656</v>
      </c>
      <c r="E30" s="8">
        <v>4.072</v>
      </c>
      <c r="F30" s="8">
        <v>11.816</v>
      </c>
      <c r="G30" s="9">
        <v>91</v>
      </c>
      <c r="H30" s="58">
        <v>28.1</v>
      </c>
      <c r="I30" s="58">
        <v>22.2</v>
      </c>
      <c r="J30" s="58">
        <v>0.8</v>
      </c>
      <c r="K30" s="8">
        <v>9.448</v>
      </c>
      <c r="L30" s="17" t="s">
        <v>76</v>
      </c>
      <c r="M30" s="46"/>
    </row>
    <row r="31" spans="1:13" ht="15.75">
      <c r="A31" s="105" t="s">
        <v>236</v>
      </c>
      <c r="B31" s="6" t="s">
        <v>75</v>
      </c>
      <c r="C31" s="19">
        <v>150</v>
      </c>
      <c r="D31" s="8">
        <v>0.9935999999999999</v>
      </c>
      <c r="E31" s="8">
        <v>2.4432</v>
      </c>
      <c r="F31" s="8">
        <v>7.0896</v>
      </c>
      <c r="G31" s="9">
        <v>54</v>
      </c>
      <c r="H31" s="58">
        <v>21.09</v>
      </c>
      <c r="I31" s="58">
        <v>16.68</v>
      </c>
      <c r="J31" s="58">
        <v>0.62</v>
      </c>
      <c r="K31" s="8">
        <v>7.086</v>
      </c>
      <c r="L31" s="17" t="s">
        <v>76</v>
      </c>
      <c r="M31" s="46"/>
    </row>
    <row r="32" spans="1:13" ht="15.75">
      <c r="A32" s="105"/>
      <c r="B32" s="6" t="s">
        <v>237</v>
      </c>
      <c r="C32" s="12">
        <v>200</v>
      </c>
      <c r="D32" s="8">
        <v>1.68</v>
      </c>
      <c r="E32" s="8">
        <v>4.096</v>
      </c>
      <c r="F32" s="8">
        <v>13.272</v>
      </c>
      <c r="G32" s="9">
        <v>97</v>
      </c>
      <c r="H32" s="58">
        <v>21.2</v>
      </c>
      <c r="I32" s="58">
        <v>20.7</v>
      </c>
      <c r="J32" s="58">
        <f>J31/150*200</f>
        <v>0.8266666666666667</v>
      </c>
      <c r="K32" s="8">
        <v>6.032</v>
      </c>
      <c r="L32" s="17" t="s">
        <v>238</v>
      </c>
      <c r="M32" s="46" t="s">
        <v>232</v>
      </c>
    </row>
    <row r="33" spans="1:13" ht="15.75">
      <c r="A33" s="106"/>
      <c r="B33" s="6" t="s">
        <v>237</v>
      </c>
      <c r="C33" s="12">
        <v>150</v>
      </c>
      <c r="D33" s="8">
        <v>1.26</v>
      </c>
      <c r="E33" s="8">
        <v>3.072</v>
      </c>
      <c r="F33" s="8">
        <v>9.954</v>
      </c>
      <c r="G33" s="9">
        <v>73</v>
      </c>
      <c r="H33" s="58">
        <v>15.87</v>
      </c>
      <c r="I33" s="58">
        <v>15.54</v>
      </c>
      <c r="J33" s="58">
        <v>0.58</v>
      </c>
      <c r="K33" s="8">
        <v>4.524</v>
      </c>
      <c r="L33" s="17" t="s">
        <v>238</v>
      </c>
      <c r="M33" s="46" t="s">
        <v>232</v>
      </c>
    </row>
    <row r="34" spans="1:13" ht="15.75">
      <c r="A34" s="105" t="s">
        <v>239</v>
      </c>
      <c r="B34" s="6" t="s">
        <v>240</v>
      </c>
      <c r="C34" s="12">
        <v>200</v>
      </c>
      <c r="D34" s="8">
        <v>1.6</v>
      </c>
      <c r="E34" s="8">
        <v>4.088</v>
      </c>
      <c r="F34" s="8">
        <v>13.328000000000001</v>
      </c>
      <c r="G34" s="9">
        <v>97</v>
      </c>
      <c r="H34" s="58">
        <v>20</v>
      </c>
      <c r="I34" s="58">
        <v>21.1</v>
      </c>
      <c r="J34" s="58">
        <v>0.7</v>
      </c>
      <c r="K34" s="8">
        <v>6.032</v>
      </c>
      <c r="L34" s="17" t="s">
        <v>238</v>
      </c>
      <c r="M34" s="46" t="s">
        <v>235</v>
      </c>
    </row>
    <row r="35" spans="1:13" ht="15.75">
      <c r="A35" s="105"/>
      <c r="B35" s="6" t="s">
        <v>240</v>
      </c>
      <c r="C35" s="12">
        <v>150</v>
      </c>
      <c r="D35" s="8">
        <v>0.96</v>
      </c>
      <c r="E35" s="8">
        <v>2.4528000000000003</v>
      </c>
      <c r="F35" s="8">
        <v>7.9968</v>
      </c>
      <c r="G35" s="9">
        <v>58</v>
      </c>
      <c r="H35" s="58">
        <v>14.97</v>
      </c>
      <c r="I35" s="58">
        <v>15.84</v>
      </c>
      <c r="J35" s="58">
        <v>0.56</v>
      </c>
      <c r="K35" s="8">
        <v>3.6192</v>
      </c>
      <c r="L35" s="17" t="s">
        <v>238</v>
      </c>
      <c r="M35" s="46" t="s">
        <v>235</v>
      </c>
    </row>
    <row r="36" spans="1:13" ht="15.75">
      <c r="A36" s="106"/>
      <c r="B36" s="6" t="s">
        <v>241</v>
      </c>
      <c r="C36" s="19">
        <v>200</v>
      </c>
      <c r="D36" s="8">
        <v>1.872</v>
      </c>
      <c r="E36" s="8">
        <v>2.2640000000000002</v>
      </c>
      <c r="F36" s="8">
        <v>13.312000000000001</v>
      </c>
      <c r="G36" s="9">
        <v>81</v>
      </c>
      <c r="H36" s="23">
        <v>20.7</v>
      </c>
      <c r="I36" s="23">
        <v>24.9</v>
      </c>
      <c r="J36" s="23">
        <v>0.9</v>
      </c>
      <c r="K36" s="8">
        <v>9.6</v>
      </c>
      <c r="L36" s="17" t="s">
        <v>242</v>
      </c>
      <c r="M36" s="46"/>
    </row>
    <row r="37" spans="1:13" ht="15.75">
      <c r="A37" s="106"/>
      <c r="B37" s="6" t="s">
        <v>241</v>
      </c>
      <c r="C37" s="19">
        <v>150</v>
      </c>
      <c r="D37" s="8">
        <v>1.1</v>
      </c>
      <c r="E37" s="8">
        <v>1.5</v>
      </c>
      <c r="F37" s="8">
        <v>10</v>
      </c>
      <c r="G37" s="9">
        <v>61</v>
      </c>
      <c r="H37" s="23">
        <v>15.51</v>
      </c>
      <c r="I37" s="23">
        <v>18.68</v>
      </c>
      <c r="J37" s="23">
        <v>0.65</v>
      </c>
      <c r="K37" s="8">
        <v>7.2</v>
      </c>
      <c r="L37" s="17" t="s">
        <v>242</v>
      </c>
      <c r="M37" s="46"/>
    </row>
    <row r="38" spans="1:13" ht="15.75">
      <c r="A38" s="106"/>
      <c r="B38" s="6" t="s">
        <v>243</v>
      </c>
      <c r="C38" s="19">
        <v>200</v>
      </c>
      <c r="D38" s="8">
        <v>2.432</v>
      </c>
      <c r="E38" s="8">
        <v>2.608</v>
      </c>
      <c r="F38" s="8">
        <v>11.144</v>
      </c>
      <c r="G38" s="9">
        <v>78</v>
      </c>
      <c r="H38" s="107">
        <v>63.8</v>
      </c>
      <c r="I38" s="107">
        <v>29.9</v>
      </c>
      <c r="J38" s="107">
        <v>0.7</v>
      </c>
      <c r="K38" s="8">
        <v>6</v>
      </c>
      <c r="L38" s="17" t="s">
        <v>244</v>
      </c>
      <c r="M38" s="46"/>
    </row>
    <row r="39" spans="1:13" ht="15.75">
      <c r="A39" s="106"/>
      <c r="B39" s="6" t="s">
        <v>243</v>
      </c>
      <c r="C39" s="19">
        <v>150</v>
      </c>
      <c r="D39" s="8">
        <v>1.8</v>
      </c>
      <c r="E39" s="8">
        <v>2</v>
      </c>
      <c r="F39" s="8">
        <v>8.4</v>
      </c>
      <c r="G39" s="9">
        <v>58</v>
      </c>
      <c r="H39" s="107">
        <v>47.82</v>
      </c>
      <c r="I39" s="107">
        <v>22.44</v>
      </c>
      <c r="J39" s="107">
        <v>0.49</v>
      </c>
      <c r="K39" s="8">
        <v>4.5</v>
      </c>
      <c r="L39" s="17" t="s">
        <v>244</v>
      </c>
      <c r="M39" s="46"/>
    </row>
    <row r="40" spans="1:13" ht="15.75">
      <c r="A40" s="106"/>
      <c r="B40" s="6" t="s">
        <v>245</v>
      </c>
      <c r="C40" s="12">
        <v>200</v>
      </c>
      <c r="D40" s="8">
        <v>2.0079999999999996</v>
      </c>
      <c r="E40" s="8">
        <v>2.2239999999999998</v>
      </c>
      <c r="F40" s="8">
        <v>13.6</v>
      </c>
      <c r="G40" s="9">
        <v>83</v>
      </c>
      <c r="H40" s="58">
        <v>20.7</v>
      </c>
      <c r="I40" s="58">
        <v>21.2</v>
      </c>
      <c r="J40" s="58">
        <v>0.8</v>
      </c>
      <c r="K40" s="8">
        <v>6.6</v>
      </c>
      <c r="L40" s="17" t="s">
        <v>246</v>
      </c>
      <c r="M40" s="46" t="s">
        <v>232</v>
      </c>
    </row>
    <row r="41" spans="1:13" ht="15.75">
      <c r="A41" s="106"/>
      <c r="B41" s="6" t="s">
        <v>245</v>
      </c>
      <c r="C41" s="12">
        <v>150</v>
      </c>
      <c r="D41" s="8">
        <v>1.5059999999999998</v>
      </c>
      <c r="E41" s="8">
        <v>1.668</v>
      </c>
      <c r="F41" s="8">
        <v>10.2</v>
      </c>
      <c r="G41" s="9">
        <v>61.95</v>
      </c>
      <c r="H41" s="58">
        <v>15.54</v>
      </c>
      <c r="I41" s="58">
        <v>15.9</v>
      </c>
      <c r="J41" s="58">
        <v>0.61</v>
      </c>
      <c r="K41" s="8">
        <v>4.95</v>
      </c>
      <c r="L41" s="17" t="s">
        <v>246</v>
      </c>
      <c r="M41" s="46" t="s">
        <v>232</v>
      </c>
    </row>
    <row r="42" spans="1:13" ht="15.75">
      <c r="A42" s="106"/>
      <c r="B42" s="6" t="s">
        <v>247</v>
      </c>
      <c r="C42" s="12">
        <v>200</v>
      </c>
      <c r="D42" s="8">
        <v>1.576</v>
      </c>
      <c r="E42" s="8">
        <v>2.1839999999999997</v>
      </c>
      <c r="F42" s="8">
        <v>11.664</v>
      </c>
      <c r="G42" s="9">
        <v>73</v>
      </c>
      <c r="H42" s="58">
        <v>18.4</v>
      </c>
      <c r="I42" s="58">
        <v>20</v>
      </c>
      <c r="J42" s="58">
        <v>0.7</v>
      </c>
      <c r="K42" s="8">
        <v>6.6</v>
      </c>
      <c r="L42" s="17" t="s">
        <v>246</v>
      </c>
      <c r="M42" s="46" t="s">
        <v>235</v>
      </c>
    </row>
    <row r="43" spans="1:13" ht="15.75">
      <c r="A43" s="105" t="s">
        <v>248</v>
      </c>
      <c r="B43" s="6" t="s">
        <v>247</v>
      </c>
      <c r="C43" s="12">
        <v>150</v>
      </c>
      <c r="D43" s="8">
        <v>1.2</v>
      </c>
      <c r="E43" s="8">
        <v>1.6</v>
      </c>
      <c r="F43" s="8">
        <v>8.8</v>
      </c>
      <c r="G43" s="9">
        <v>54</v>
      </c>
      <c r="H43" s="58">
        <v>13.8</v>
      </c>
      <c r="I43" s="58">
        <v>15</v>
      </c>
      <c r="J43" s="58">
        <v>0.5</v>
      </c>
      <c r="K43" s="8">
        <v>5</v>
      </c>
      <c r="L43" s="17" t="s">
        <v>246</v>
      </c>
      <c r="M43" s="46" t="s">
        <v>235</v>
      </c>
    </row>
    <row r="44" spans="1:13" ht="15.75">
      <c r="A44" s="105"/>
      <c r="B44" s="6" t="s">
        <v>249</v>
      </c>
      <c r="C44" s="12">
        <v>200</v>
      </c>
      <c r="D44" s="8">
        <v>2.136</v>
      </c>
      <c r="E44" s="8">
        <v>2.24</v>
      </c>
      <c r="F44" s="8">
        <v>13.712</v>
      </c>
      <c r="G44" s="9">
        <v>84</v>
      </c>
      <c r="H44" s="58">
        <v>20.9</v>
      </c>
      <c r="I44" s="58">
        <v>22.8</v>
      </c>
      <c r="J44" s="58">
        <v>1</v>
      </c>
      <c r="K44" s="8">
        <v>6.6</v>
      </c>
      <c r="L44" s="17" t="s">
        <v>246</v>
      </c>
      <c r="M44" s="46" t="s">
        <v>250</v>
      </c>
    </row>
    <row r="45" spans="1:13" ht="15.75">
      <c r="A45" s="106"/>
      <c r="B45" s="6" t="s">
        <v>249</v>
      </c>
      <c r="C45" s="12">
        <v>150</v>
      </c>
      <c r="D45" s="8">
        <v>1.6</v>
      </c>
      <c r="E45" s="8">
        <v>1.7</v>
      </c>
      <c r="F45" s="8">
        <v>10.3</v>
      </c>
      <c r="G45" s="9">
        <v>63</v>
      </c>
      <c r="H45" s="58">
        <v>15.66</v>
      </c>
      <c r="I45" s="58">
        <v>17.1</v>
      </c>
      <c r="J45" s="58">
        <v>0.78</v>
      </c>
      <c r="K45" s="8">
        <v>5</v>
      </c>
      <c r="L45" s="17" t="s">
        <v>246</v>
      </c>
      <c r="M45" s="46" t="s">
        <v>250</v>
      </c>
    </row>
    <row r="46" spans="1:13" ht="15.75">
      <c r="A46" s="105" t="s">
        <v>251</v>
      </c>
      <c r="B46" s="6" t="s">
        <v>252</v>
      </c>
      <c r="C46" s="12">
        <v>200</v>
      </c>
      <c r="D46" s="8">
        <v>2.2319999999999998</v>
      </c>
      <c r="E46" s="8">
        <v>2.616</v>
      </c>
      <c r="F46" s="8">
        <v>13.12</v>
      </c>
      <c r="G46" s="9">
        <v>85</v>
      </c>
      <c r="H46" s="58">
        <v>22.8</v>
      </c>
      <c r="I46" s="58">
        <v>27.3</v>
      </c>
      <c r="J46" s="58">
        <v>1</v>
      </c>
      <c r="K46" s="8">
        <v>6.6</v>
      </c>
      <c r="L46" s="17" t="s">
        <v>246</v>
      </c>
      <c r="M46" s="18" t="s">
        <v>253</v>
      </c>
    </row>
    <row r="47" spans="1:13" ht="15.75">
      <c r="A47" s="105"/>
      <c r="B47" s="6" t="s">
        <v>252</v>
      </c>
      <c r="C47" s="12">
        <v>150</v>
      </c>
      <c r="D47" s="8">
        <v>1.7</v>
      </c>
      <c r="E47" s="8">
        <v>2</v>
      </c>
      <c r="F47" s="8">
        <v>9.9</v>
      </c>
      <c r="G47" s="9">
        <v>64</v>
      </c>
      <c r="H47" s="58">
        <v>17.1</v>
      </c>
      <c r="I47" s="58">
        <v>20.46</v>
      </c>
      <c r="J47" s="58">
        <v>0.73</v>
      </c>
      <c r="K47" s="8">
        <v>5</v>
      </c>
      <c r="L47" s="17" t="s">
        <v>246</v>
      </c>
      <c r="M47" s="18" t="s">
        <v>253</v>
      </c>
    </row>
    <row r="48" spans="1:13" ht="15.75">
      <c r="A48" s="106"/>
      <c r="B48" s="6" t="s">
        <v>254</v>
      </c>
      <c r="C48" s="12">
        <v>200</v>
      </c>
      <c r="D48" s="8">
        <v>1.744</v>
      </c>
      <c r="E48" s="8">
        <v>2.272</v>
      </c>
      <c r="F48" s="8">
        <v>11.431999999999999</v>
      </c>
      <c r="G48" s="9">
        <v>73</v>
      </c>
      <c r="H48" s="51">
        <v>19.2</v>
      </c>
      <c r="I48" s="51">
        <v>21.3</v>
      </c>
      <c r="J48" s="51">
        <v>0.8</v>
      </c>
      <c r="K48" s="8">
        <v>6.6</v>
      </c>
      <c r="L48" s="17" t="s">
        <v>246</v>
      </c>
      <c r="M48" s="18" t="s">
        <v>255</v>
      </c>
    </row>
    <row r="49" spans="1:13" ht="15.75">
      <c r="A49" s="106"/>
      <c r="B49" s="6" t="s">
        <v>254</v>
      </c>
      <c r="C49" s="12">
        <v>150</v>
      </c>
      <c r="D49" s="8">
        <v>1.3</v>
      </c>
      <c r="E49" s="8">
        <v>1.7</v>
      </c>
      <c r="F49" s="8">
        <v>8.6</v>
      </c>
      <c r="G49" s="9">
        <v>55</v>
      </c>
      <c r="H49" s="58">
        <v>14.4</v>
      </c>
      <c r="I49" s="58">
        <v>15.99</v>
      </c>
      <c r="J49" s="58">
        <v>0.58</v>
      </c>
      <c r="K49" s="8">
        <v>5</v>
      </c>
      <c r="L49" s="17" t="s">
        <v>246</v>
      </c>
      <c r="M49" s="18" t="s">
        <v>255</v>
      </c>
    </row>
    <row r="50" spans="1:13" ht="15.75">
      <c r="A50" s="106"/>
      <c r="B50" s="6" t="s">
        <v>256</v>
      </c>
      <c r="C50" s="12">
        <v>200</v>
      </c>
      <c r="D50" s="8">
        <v>4.096</v>
      </c>
      <c r="E50" s="8">
        <v>4.272</v>
      </c>
      <c r="F50" s="8">
        <v>12.912</v>
      </c>
      <c r="G50" s="9">
        <v>107</v>
      </c>
      <c r="H50" s="58">
        <v>40.2</v>
      </c>
      <c r="I50" s="58">
        <v>30.6</v>
      </c>
      <c r="J50" s="58">
        <v>1.4</v>
      </c>
      <c r="K50" s="8">
        <v>4.7</v>
      </c>
      <c r="L50" s="17" t="s">
        <v>149</v>
      </c>
      <c r="M50" s="46" t="s">
        <v>257</v>
      </c>
    </row>
    <row r="51" spans="1:13" ht="15.75">
      <c r="A51" s="106"/>
      <c r="B51" s="6" t="s">
        <v>256</v>
      </c>
      <c r="C51" s="12">
        <v>150</v>
      </c>
      <c r="D51" s="8">
        <v>3.072</v>
      </c>
      <c r="E51" s="8">
        <v>3.204</v>
      </c>
      <c r="F51" s="8">
        <v>9.684000000000001</v>
      </c>
      <c r="G51" s="9">
        <v>79.95</v>
      </c>
      <c r="H51" s="58">
        <v>30.17</v>
      </c>
      <c r="I51" s="58">
        <v>22.98</v>
      </c>
      <c r="J51" s="58">
        <v>1.08</v>
      </c>
      <c r="K51" s="8">
        <v>3.4859999999999993</v>
      </c>
      <c r="L51" s="17" t="s">
        <v>149</v>
      </c>
      <c r="M51" s="46" t="s">
        <v>257</v>
      </c>
    </row>
    <row r="52" spans="1:13" ht="15.75">
      <c r="A52" s="105" t="s">
        <v>258</v>
      </c>
      <c r="B52" s="6" t="s">
        <v>148</v>
      </c>
      <c r="C52" s="12">
        <v>200</v>
      </c>
      <c r="D52" s="8">
        <v>4.392</v>
      </c>
      <c r="E52" s="8">
        <v>4.215999999999999</v>
      </c>
      <c r="F52" s="8">
        <v>13.056000000000001</v>
      </c>
      <c r="G52" s="9">
        <v>108</v>
      </c>
      <c r="H52" s="58">
        <v>30.4</v>
      </c>
      <c r="I52" s="58">
        <v>28.2</v>
      </c>
      <c r="J52" s="58">
        <v>1.6</v>
      </c>
      <c r="K52" s="8">
        <v>3.7</v>
      </c>
      <c r="L52" s="17" t="s">
        <v>149</v>
      </c>
      <c r="M52" s="18" t="s">
        <v>259</v>
      </c>
    </row>
    <row r="53" spans="1:13" ht="15.75">
      <c r="A53" s="105"/>
      <c r="B53" s="6" t="s">
        <v>148</v>
      </c>
      <c r="C53" s="12">
        <v>150</v>
      </c>
      <c r="D53" s="8">
        <v>2.6352</v>
      </c>
      <c r="E53" s="8">
        <v>2.5295999999999994</v>
      </c>
      <c r="F53" s="8">
        <v>7.833600000000001</v>
      </c>
      <c r="G53" s="9">
        <v>65</v>
      </c>
      <c r="H53" s="58">
        <v>22.8</v>
      </c>
      <c r="I53" s="58">
        <v>21.18</v>
      </c>
      <c r="J53" s="58">
        <v>1.21</v>
      </c>
      <c r="K53" s="8">
        <v>2.7887999999999997</v>
      </c>
      <c r="L53" s="17" t="s">
        <v>149</v>
      </c>
      <c r="M53" s="18" t="s">
        <v>259</v>
      </c>
    </row>
    <row r="54" spans="1:13" ht="15.75">
      <c r="A54" s="106"/>
      <c r="B54" s="6" t="s">
        <v>260</v>
      </c>
      <c r="C54" s="12">
        <v>200</v>
      </c>
      <c r="D54" s="8">
        <v>2.144</v>
      </c>
      <c r="E54" s="8">
        <v>2.272</v>
      </c>
      <c r="F54" s="8">
        <v>13.712</v>
      </c>
      <c r="G54" s="9">
        <v>84</v>
      </c>
      <c r="H54" s="8">
        <v>19.7</v>
      </c>
      <c r="I54" s="8">
        <v>21.6</v>
      </c>
      <c r="J54" s="8">
        <v>0.9</v>
      </c>
      <c r="K54" s="8">
        <v>6.6</v>
      </c>
      <c r="L54" s="17" t="s">
        <v>261</v>
      </c>
      <c r="M54" s="18" t="s">
        <v>262</v>
      </c>
    </row>
    <row r="55" spans="1:13" ht="15.75">
      <c r="A55" s="105" t="s">
        <v>263</v>
      </c>
      <c r="B55" s="6" t="s">
        <v>260</v>
      </c>
      <c r="C55" s="12">
        <v>150</v>
      </c>
      <c r="D55" s="8">
        <v>1.608</v>
      </c>
      <c r="E55" s="8">
        <v>1.704</v>
      </c>
      <c r="F55" s="8">
        <v>10.283999999999999</v>
      </c>
      <c r="G55" s="9">
        <v>63</v>
      </c>
      <c r="H55" s="8">
        <v>14.8</v>
      </c>
      <c r="I55" s="8">
        <v>16.2</v>
      </c>
      <c r="J55" s="8">
        <v>0.7</v>
      </c>
      <c r="K55" s="8">
        <v>5</v>
      </c>
      <c r="L55" s="17" t="s">
        <v>261</v>
      </c>
      <c r="M55" s="18" t="s">
        <v>262</v>
      </c>
    </row>
    <row r="56" spans="1:13" ht="15.75">
      <c r="A56" s="105"/>
      <c r="B56" s="6" t="s">
        <v>264</v>
      </c>
      <c r="C56" s="12">
        <v>200</v>
      </c>
      <c r="D56" s="8">
        <v>2.144</v>
      </c>
      <c r="E56" s="8">
        <v>2.272</v>
      </c>
      <c r="F56" s="8">
        <v>13.712</v>
      </c>
      <c r="G56" s="9">
        <v>84</v>
      </c>
      <c r="H56" s="8">
        <v>19.7</v>
      </c>
      <c r="I56" s="8">
        <v>21.6</v>
      </c>
      <c r="J56" s="8">
        <v>0.9</v>
      </c>
      <c r="K56" s="8">
        <v>6.7</v>
      </c>
      <c r="L56" s="17" t="s">
        <v>261</v>
      </c>
      <c r="M56" s="18" t="s">
        <v>265</v>
      </c>
    </row>
    <row r="57" spans="1:13" ht="15.75">
      <c r="A57" s="106"/>
      <c r="B57" s="6" t="s">
        <v>264</v>
      </c>
      <c r="C57" s="12">
        <v>150</v>
      </c>
      <c r="D57" s="8">
        <v>1.2864</v>
      </c>
      <c r="E57" s="8">
        <v>1.704</v>
      </c>
      <c r="F57" s="8">
        <v>8.2272</v>
      </c>
      <c r="G57" s="9">
        <v>50</v>
      </c>
      <c r="H57" s="8">
        <v>14.8</v>
      </c>
      <c r="I57" s="8">
        <v>16.2</v>
      </c>
      <c r="J57" s="8">
        <v>0.7</v>
      </c>
      <c r="K57" s="8">
        <v>4.95</v>
      </c>
      <c r="L57" s="17" t="s">
        <v>261</v>
      </c>
      <c r="M57" s="18" t="s">
        <v>265</v>
      </c>
    </row>
    <row r="58" spans="1:13" ht="15.75">
      <c r="A58" s="105" t="s">
        <v>266</v>
      </c>
      <c r="B58" s="6" t="s">
        <v>267</v>
      </c>
      <c r="C58" s="12">
        <v>200</v>
      </c>
      <c r="D58" s="8">
        <v>2.288</v>
      </c>
      <c r="E58" s="8">
        <v>2.272</v>
      </c>
      <c r="F58" s="8">
        <v>13.463999999999999</v>
      </c>
      <c r="G58" s="9">
        <v>85</v>
      </c>
      <c r="H58" s="8">
        <v>21.4</v>
      </c>
      <c r="I58" s="8">
        <v>21.5</v>
      </c>
      <c r="J58" s="8">
        <v>0.9</v>
      </c>
      <c r="K58" s="8">
        <v>5.3</v>
      </c>
      <c r="L58" s="17" t="s">
        <v>261</v>
      </c>
      <c r="M58" s="18" t="s">
        <v>268</v>
      </c>
    </row>
    <row r="59" spans="1:13" ht="15.75">
      <c r="A59" s="105"/>
      <c r="B59" s="6" t="s">
        <v>267</v>
      </c>
      <c r="C59" s="12">
        <v>150</v>
      </c>
      <c r="D59" s="8">
        <v>1.3727999999999998</v>
      </c>
      <c r="E59" s="8">
        <v>1.3631999999999997</v>
      </c>
      <c r="F59" s="8">
        <v>8.078399999999998</v>
      </c>
      <c r="G59" s="9">
        <v>51</v>
      </c>
      <c r="H59" s="8">
        <v>16</v>
      </c>
      <c r="I59" s="8">
        <v>16.2</v>
      </c>
      <c r="J59" s="8">
        <v>0.7</v>
      </c>
      <c r="K59" s="8">
        <v>3.96</v>
      </c>
      <c r="L59" s="17" t="s">
        <v>261</v>
      </c>
      <c r="M59" s="18" t="s">
        <v>268</v>
      </c>
    </row>
    <row r="60" spans="1:13" ht="15.75">
      <c r="A60" s="106"/>
      <c r="B60" s="91" t="s">
        <v>156</v>
      </c>
      <c r="C60" s="12">
        <v>220</v>
      </c>
      <c r="D60" s="8">
        <v>5.8</v>
      </c>
      <c r="E60" s="8">
        <v>4.6</v>
      </c>
      <c r="F60" s="8">
        <v>13.6</v>
      </c>
      <c r="G60" s="9">
        <v>119</v>
      </c>
      <c r="H60" s="58">
        <v>25.5</v>
      </c>
      <c r="I60" s="58">
        <v>104</v>
      </c>
      <c r="J60" s="58">
        <v>1.3</v>
      </c>
      <c r="K60" s="58">
        <v>9.9</v>
      </c>
      <c r="L60" s="17" t="s">
        <v>157</v>
      </c>
      <c r="M60" s="18" t="s">
        <v>269</v>
      </c>
    </row>
    <row r="61" spans="1:13" ht="15.75">
      <c r="A61" s="106"/>
      <c r="B61" s="91" t="s">
        <v>192</v>
      </c>
      <c r="C61" s="12">
        <v>162</v>
      </c>
      <c r="D61" s="8">
        <v>4.3</v>
      </c>
      <c r="E61" s="8">
        <v>3.4</v>
      </c>
      <c r="F61" s="8">
        <v>10</v>
      </c>
      <c r="G61" s="9">
        <v>87</v>
      </c>
      <c r="H61" s="58">
        <v>18.79</v>
      </c>
      <c r="I61" s="58">
        <v>76.56</v>
      </c>
      <c r="J61" s="58">
        <v>0.95</v>
      </c>
      <c r="K61" s="8">
        <v>7.3</v>
      </c>
      <c r="L61" s="17" t="s">
        <v>157</v>
      </c>
      <c r="M61" s="18" t="s">
        <v>269</v>
      </c>
    </row>
    <row r="62" spans="1:13" ht="15.75">
      <c r="A62" s="106"/>
      <c r="B62" s="6" t="s">
        <v>270</v>
      </c>
      <c r="C62" s="12">
        <v>220</v>
      </c>
      <c r="D62" s="8">
        <v>4.6</v>
      </c>
      <c r="E62" s="8">
        <v>4.2</v>
      </c>
      <c r="F62" s="8">
        <v>14.6</v>
      </c>
      <c r="G62" s="9">
        <v>114</v>
      </c>
      <c r="H62" s="58">
        <v>24.5</v>
      </c>
      <c r="I62" s="58">
        <v>30.6</v>
      </c>
      <c r="J62" s="58">
        <v>1.2</v>
      </c>
      <c r="K62" s="8">
        <v>9.8</v>
      </c>
      <c r="L62" s="17" t="s">
        <v>157</v>
      </c>
      <c r="M62" s="18" t="s">
        <v>271</v>
      </c>
    </row>
    <row r="63" spans="1:13" ht="15.75">
      <c r="A63" s="106"/>
      <c r="B63" s="6" t="s">
        <v>270</v>
      </c>
      <c r="C63" s="12">
        <v>162</v>
      </c>
      <c r="D63" s="8">
        <v>3.4</v>
      </c>
      <c r="E63" s="8">
        <v>3.1</v>
      </c>
      <c r="F63" s="8">
        <v>10.8</v>
      </c>
      <c r="G63" s="9">
        <v>84</v>
      </c>
      <c r="H63" s="58">
        <v>18.04</v>
      </c>
      <c r="I63" s="58">
        <v>22.55</v>
      </c>
      <c r="J63" s="58">
        <v>0.89</v>
      </c>
      <c r="K63" s="8">
        <v>7.2</v>
      </c>
      <c r="L63" s="17" t="s">
        <v>157</v>
      </c>
      <c r="M63" s="18" t="s">
        <v>271</v>
      </c>
    </row>
    <row r="64" spans="1:13" ht="15.75">
      <c r="A64" s="106"/>
      <c r="B64" s="6" t="s">
        <v>272</v>
      </c>
      <c r="C64" s="7">
        <v>220</v>
      </c>
      <c r="D64" s="8">
        <v>1.8</v>
      </c>
      <c r="E64" s="8">
        <v>3</v>
      </c>
      <c r="F64" s="8">
        <v>10.7</v>
      </c>
      <c r="G64" s="9">
        <v>77</v>
      </c>
      <c r="H64" s="58">
        <v>20.7</v>
      </c>
      <c r="I64" s="58">
        <v>17.6</v>
      </c>
      <c r="J64" s="58">
        <v>0.7</v>
      </c>
      <c r="K64" s="8">
        <v>5.1</v>
      </c>
      <c r="L64" s="72" t="s">
        <v>273</v>
      </c>
      <c r="M64" s="46"/>
    </row>
    <row r="65" spans="1:13" ht="15.75">
      <c r="A65" s="106"/>
      <c r="B65" s="6" t="s">
        <v>272</v>
      </c>
      <c r="C65" s="7">
        <v>162</v>
      </c>
      <c r="D65" s="8">
        <v>1.4</v>
      </c>
      <c r="E65" s="8">
        <v>2.2</v>
      </c>
      <c r="F65" s="8">
        <v>7.9</v>
      </c>
      <c r="G65" s="9">
        <v>57</v>
      </c>
      <c r="H65" s="8">
        <v>15.2</v>
      </c>
      <c r="I65" s="8">
        <v>12.9</v>
      </c>
      <c r="J65" s="8">
        <v>0.5</v>
      </c>
      <c r="K65" s="8">
        <v>3.7</v>
      </c>
      <c r="L65" s="72" t="s">
        <v>273</v>
      </c>
      <c r="M65" s="46"/>
    </row>
    <row r="66" spans="1:13" ht="15.75">
      <c r="A66" s="106"/>
      <c r="B66" s="6" t="s">
        <v>95</v>
      </c>
      <c r="C66" s="19">
        <v>200</v>
      </c>
      <c r="D66" s="8">
        <v>1.7680000000000002</v>
      </c>
      <c r="E66" s="8">
        <v>4.056</v>
      </c>
      <c r="F66" s="8">
        <v>9.536</v>
      </c>
      <c r="G66" s="9">
        <v>82</v>
      </c>
      <c r="H66" s="58">
        <v>15.8</v>
      </c>
      <c r="I66" s="58">
        <v>8.4</v>
      </c>
      <c r="J66" s="58">
        <v>0.5</v>
      </c>
      <c r="K66" s="8">
        <v>0.4</v>
      </c>
      <c r="L66" s="72" t="s">
        <v>96</v>
      </c>
      <c r="M66" s="46"/>
    </row>
    <row r="67" spans="1:13" ht="15.75">
      <c r="A67" s="106"/>
      <c r="B67" s="6" t="s">
        <v>95</v>
      </c>
      <c r="C67" s="19">
        <v>150</v>
      </c>
      <c r="D67" s="8">
        <v>1.3</v>
      </c>
      <c r="E67" s="8">
        <v>3</v>
      </c>
      <c r="F67" s="8">
        <v>7.2</v>
      </c>
      <c r="G67" s="9">
        <v>61</v>
      </c>
      <c r="H67" s="8">
        <v>11.8</v>
      </c>
      <c r="I67" s="8">
        <v>6.3</v>
      </c>
      <c r="J67" s="8">
        <v>0.4</v>
      </c>
      <c r="K67" s="8">
        <v>0.3</v>
      </c>
      <c r="L67" s="72" t="s">
        <v>96</v>
      </c>
      <c r="M67" s="46"/>
    </row>
    <row r="68" spans="1:13" ht="15.75">
      <c r="A68" s="106"/>
      <c r="B68" s="6" t="s">
        <v>274</v>
      </c>
      <c r="C68" s="19">
        <v>200</v>
      </c>
      <c r="D68" s="8">
        <v>6.976</v>
      </c>
      <c r="E68" s="8">
        <v>6.664000000000001</v>
      </c>
      <c r="F68" s="8">
        <v>20.704</v>
      </c>
      <c r="G68" s="9">
        <v>171</v>
      </c>
      <c r="H68" s="8">
        <v>191</v>
      </c>
      <c r="I68" s="8">
        <v>41.1</v>
      </c>
      <c r="J68" s="8">
        <v>0.9</v>
      </c>
      <c r="K68" s="8">
        <v>1.04</v>
      </c>
      <c r="L68" s="72" t="s">
        <v>275</v>
      </c>
      <c r="M68" s="46"/>
    </row>
    <row r="69" spans="1:13" ht="15.75">
      <c r="A69" s="106"/>
      <c r="B69" s="6" t="s">
        <v>274</v>
      </c>
      <c r="C69" s="19">
        <v>150</v>
      </c>
      <c r="D69" s="8">
        <v>5.2</v>
      </c>
      <c r="E69" s="8">
        <v>5</v>
      </c>
      <c r="F69" s="8">
        <v>15.5</v>
      </c>
      <c r="G69" s="9">
        <v>128</v>
      </c>
      <c r="H69" s="8">
        <v>143.2</v>
      </c>
      <c r="I69" s="8">
        <v>30.8</v>
      </c>
      <c r="J69" s="8">
        <v>0.7</v>
      </c>
      <c r="K69" s="8">
        <v>0.78</v>
      </c>
      <c r="L69" s="72" t="s">
        <v>275</v>
      </c>
      <c r="M69" s="46"/>
    </row>
    <row r="70" spans="1:13" ht="15.75">
      <c r="A70" s="106"/>
      <c r="B70" s="6" t="s">
        <v>276</v>
      </c>
      <c r="C70" s="19">
        <v>200</v>
      </c>
      <c r="D70" s="8">
        <v>4.832</v>
      </c>
      <c r="E70" s="8">
        <v>5.296</v>
      </c>
      <c r="F70" s="8">
        <v>14.416</v>
      </c>
      <c r="G70" s="9">
        <v>125</v>
      </c>
      <c r="H70" s="8">
        <v>169.6</v>
      </c>
      <c r="I70" s="8">
        <v>22.5</v>
      </c>
      <c r="J70" s="8">
        <v>0.2</v>
      </c>
      <c r="K70" s="8">
        <v>0.9</v>
      </c>
      <c r="L70" s="72" t="s">
        <v>277</v>
      </c>
      <c r="M70" s="46"/>
    </row>
    <row r="71" spans="1:13" ht="15.75">
      <c r="A71" s="106"/>
      <c r="B71" s="6" t="s">
        <v>276</v>
      </c>
      <c r="C71" s="19">
        <v>150</v>
      </c>
      <c r="D71" s="8">
        <v>3.6</v>
      </c>
      <c r="E71" s="8">
        <v>4</v>
      </c>
      <c r="F71" s="8">
        <v>10.8</v>
      </c>
      <c r="G71" s="9">
        <v>93</v>
      </c>
      <c r="H71" s="8">
        <v>127.2</v>
      </c>
      <c r="I71" s="8">
        <v>16.9</v>
      </c>
      <c r="J71" s="8">
        <v>0.2</v>
      </c>
      <c r="K71" s="8">
        <v>0.732</v>
      </c>
      <c r="L71" s="72" t="s">
        <v>277</v>
      </c>
      <c r="M71" s="46"/>
    </row>
    <row r="72" spans="1:13" ht="15.75">
      <c r="A72" s="106"/>
      <c r="B72" s="6" t="s">
        <v>278</v>
      </c>
      <c r="C72" s="12">
        <v>200</v>
      </c>
      <c r="D72" s="8">
        <v>6.1</v>
      </c>
      <c r="E72" s="8">
        <v>5.6</v>
      </c>
      <c r="F72" s="8">
        <v>18.3</v>
      </c>
      <c r="G72" s="9">
        <v>148</v>
      </c>
      <c r="H72" s="8">
        <v>164.7</v>
      </c>
      <c r="I72" s="8">
        <v>24.1</v>
      </c>
      <c r="J72" s="8">
        <v>0.5</v>
      </c>
      <c r="K72" s="8">
        <v>0.9119999999999999</v>
      </c>
      <c r="L72" s="72" t="s">
        <v>130</v>
      </c>
      <c r="M72" s="18" t="s">
        <v>279</v>
      </c>
    </row>
    <row r="73" spans="1:13" ht="15.75">
      <c r="A73" s="105" t="s">
        <v>280</v>
      </c>
      <c r="B73" s="6" t="s">
        <v>278</v>
      </c>
      <c r="C73" s="12">
        <v>150</v>
      </c>
      <c r="D73" s="8">
        <v>4.536</v>
      </c>
      <c r="E73" s="8">
        <v>4.2</v>
      </c>
      <c r="F73" s="8">
        <v>13.686</v>
      </c>
      <c r="G73" s="9">
        <v>111</v>
      </c>
      <c r="H73" s="8">
        <v>123.6</v>
      </c>
      <c r="I73" s="8">
        <v>181</v>
      </c>
      <c r="J73" s="8">
        <v>0.4</v>
      </c>
      <c r="K73" s="8">
        <v>0.6839999999999999</v>
      </c>
      <c r="L73" s="72" t="s">
        <v>130</v>
      </c>
      <c r="M73" s="18" t="s">
        <v>279</v>
      </c>
    </row>
    <row r="74" spans="1:13" ht="15.75">
      <c r="A74" s="105"/>
      <c r="B74" s="6" t="s">
        <v>281</v>
      </c>
      <c r="C74" s="12">
        <v>200</v>
      </c>
      <c r="D74" s="8">
        <v>5.752</v>
      </c>
      <c r="E74" s="8">
        <v>5.216</v>
      </c>
      <c r="F74" s="8">
        <v>18.84</v>
      </c>
      <c r="G74" s="9">
        <v>145</v>
      </c>
      <c r="H74" s="8">
        <v>161.6</v>
      </c>
      <c r="I74" s="8">
        <v>24</v>
      </c>
      <c r="J74" s="8">
        <v>0.5</v>
      </c>
      <c r="K74" s="8">
        <v>0.9119999999999999</v>
      </c>
      <c r="L74" s="72" t="s">
        <v>130</v>
      </c>
      <c r="M74" s="18" t="s">
        <v>282</v>
      </c>
    </row>
    <row r="75" spans="1:13" ht="15.75">
      <c r="A75" s="106"/>
      <c r="B75" s="6" t="s">
        <v>281</v>
      </c>
      <c r="C75" s="12">
        <v>150</v>
      </c>
      <c r="D75" s="8">
        <v>4.314</v>
      </c>
      <c r="E75" s="8">
        <v>3.912</v>
      </c>
      <c r="F75" s="8">
        <v>14.13</v>
      </c>
      <c r="G75" s="9">
        <v>109</v>
      </c>
      <c r="H75" s="8">
        <v>121.2</v>
      </c>
      <c r="I75" s="8">
        <v>18</v>
      </c>
      <c r="J75" s="8">
        <v>0.4</v>
      </c>
      <c r="K75" s="8">
        <v>0.4</v>
      </c>
      <c r="L75" s="72" t="s">
        <v>130</v>
      </c>
      <c r="M75" s="18" t="s">
        <v>282</v>
      </c>
    </row>
    <row r="76" spans="1:13" ht="15.75">
      <c r="A76" s="106"/>
      <c r="B76" s="6" t="s">
        <v>129</v>
      </c>
      <c r="C76" s="12">
        <v>200</v>
      </c>
      <c r="D76" s="8">
        <v>5.752</v>
      </c>
      <c r="E76" s="8">
        <v>5.216</v>
      </c>
      <c r="F76" s="8">
        <v>18.84</v>
      </c>
      <c r="G76" s="9">
        <v>145</v>
      </c>
      <c r="H76" s="8">
        <v>161.6</v>
      </c>
      <c r="I76" s="8">
        <v>24.1</v>
      </c>
      <c r="J76" s="8">
        <v>0.5</v>
      </c>
      <c r="K76" s="8">
        <v>0.9</v>
      </c>
      <c r="L76" s="72" t="s">
        <v>130</v>
      </c>
      <c r="M76" s="18" t="s">
        <v>262</v>
      </c>
    </row>
    <row r="77" spans="1:13" ht="15.75">
      <c r="A77" s="106"/>
      <c r="B77" s="6" t="s">
        <v>129</v>
      </c>
      <c r="C77" s="12">
        <v>150</v>
      </c>
      <c r="D77" s="8">
        <v>4.314</v>
      </c>
      <c r="E77" s="8">
        <v>3.912</v>
      </c>
      <c r="F77" s="8">
        <v>14.13</v>
      </c>
      <c r="G77" s="9">
        <v>109</v>
      </c>
      <c r="H77" s="8">
        <v>121.1</v>
      </c>
      <c r="I77" s="8">
        <v>18.1</v>
      </c>
      <c r="J77" s="8">
        <v>0.4</v>
      </c>
      <c r="K77" s="8">
        <v>0.6839999999999999</v>
      </c>
      <c r="L77" s="72" t="s">
        <v>130</v>
      </c>
      <c r="M77" s="18" t="s">
        <v>262</v>
      </c>
    </row>
    <row r="78" spans="1:13" ht="18" customHeight="1">
      <c r="A78" s="106"/>
      <c r="B78" s="6" t="s">
        <v>2094</v>
      </c>
      <c r="C78" s="7">
        <v>200</v>
      </c>
      <c r="D78" s="58">
        <v>4.8</v>
      </c>
      <c r="E78" s="58">
        <v>5.1</v>
      </c>
      <c r="F78" s="58">
        <v>16.8</v>
      </c>
      <c r="G78" s="86">
        <v>132.4</v>
      </c>
      <c r="H78" s="58">
        <v>158.8</v>
      </c>
      <c r="I78" s="58">
        <v>23.1</v>
      </c>
      <c r="J78" s="58">
        <v>0.3</v>
      </c>
      <c r="K78" s="58">
        <v>0.9</v>
      </c>
      <c r="L78" s="10" t="s">
        <v>18</v>
      </c>
      <c r="M78" s="18" t="s">
        <v>235</v>
      </c>
    </row>
    <row r="79" spans="1:13" ht="18" customHeight="1">
      <c r="A79" s="105" t="s">
        <v>283</v>
      </c>
      <c r="B79" s="6" t="s">
        <v>2094</v>
      </c>
      <c r="C79" s="7">
        <v>150</v>
      </c>
      <c r="D79" s="8">
        <v>3.6</v>
      </c>
      <c r="E79" s="8">
        <v>3.81</v>
      </c>
      <c r="F79" s="8">
        <v>12.624</v>
      </c>
      <c r="G79" s="9">
        <v>99</v>
      </c>
      <c r="H79" s="8">
        <v>119.1</v>
      </c>
      <c r="I79" s="8">
        <v>17.3</v>
      </c>
      <c r="J79" s="8">
        <v>0.2</v>
      </c>
      <c r="K79" s="8">
        <v>0.7</v>
      </c>
      <c r="L79" s="10" t="s">
        <v>18</v>
      </c>
      <c r="M79" s="18" t="s">
        <v>235</v>
      </c>
    </row>
    <row r="80" spans="1:13" ht="18" customHeight="1">
      <c r="A80" s="105"/>
      <c r="B80" s="6" t="s">
        <v>2095</v>
      </c>
      <c r="C80" s="7">
        <v>200</v>
      </c>
      <c r="D80" s="8">
        <v>5.97</v>
      </c>
      <c r="E80" s="8">
        <v>5.478</v>
      </c>
      <c r="F80" s="8">
        <v>17.082</v>
      </c>
      <c r="G80" s="9">
        <v>142</v>
      </c>
      <c r="H80" s="8">
        <v>160.9</v>
      </c>
      <c r="I80" s="8">
        <v>46.5</v>
      </c>
      <c r="J80" s="8">
        <v>1.1</v>
      </c>
      <c r="K80" s="8">
        <v>0.9</v>
      </c>
      <c r="L80" s="10" t="s">
        <v>18</v>
      </c>
      <c r="M80" s="18" t="s">
        <v>284</v>
      </c>
    </row>
    <row r="81" spans="1:13" ht="18" customHeight="1">
      <c r="A81" s="106"/>
      <c r="B81" s="6" t="s">
        <v>2095</v>
      </c>
      <c r="C81" s="7">
        <v>150</v>
      </c>
      <c r="D81" s="8">
        <v>4.4775</v>
      </c>
      <c r="E81" s="8">
        <v>4.2</v>
      </c>
      <c r="F81" s="8">
        <v>12.8</v>
      </c>
      <c r="G81" s="9">
        <v>106</v>
      </c>
      <c r="H81" s="8">
        <v>120.7</v>
      </c>
      <c r="I81" s="8">
        <v>34.9</v>
      </c>
      <c r="J81" s="8">
        <v>0.8</v>
      </c>
      <c r="K81" s="8">
        <v>0.7</v>
      </c>
      <c r="L81" s="10" t="s">
        <v>18</v>
      </c>
      <c r="M81" s="18" t="s">
        <v>284</v>
      </c>
    </row>
    <row r="82" spans="1:13" ht="18" customHeight="1">
      <c r="A82" s="106"/>
      <c r="B82" s="6" t="s">
        <v>153</v>
      </c>
      <c r="C82" s="7">
        <v>200</v>
      </c>
      <c r="D82" s="8">
        <v>5.8</v>
      </c>
      <c r="E82" s="8">
        <v>5.478</v>
      </c>
      <c r="F82" s="8">
        <v>18.572</v>
      </c>
      <c r="G82" s="9">
        <v>146</v>
      </c>
      <c r="H82" s="8">
        <v>161.9</v>
      </c>
      <c r="I82" s="8">
        <v>29.6</v>
      </c>
      <c r="J82" s="8">
        <v>0.5</v>
      </c>
      <c r="K82" s="8">
        <v>0.9</v>
      </c>
      <c r="L82" s="10" t="s">
        <v>18</v>
      </c>
      <c r="M82" s="18" t="s">
        <v>285</v>
      </c>
    </row>
    <row r="83" spans="1:13" ht="18" customHeight="1">
      <c r="A83" s="106"/>
      <c r="B83" s="6" t="s">
        <v>153</v>
      </c>
      <c r="C83" s="7">
        <v>150</v>
      </c>
      <c r="D83" s="8">
        <v>4.4</v>
      </c>
      <c r="E83" s="8">
        <v>4.1</v>
      </c>
      <c r="F83" s="8">
        <v>13.9</v>
      </c>
      <c r="G83" s="9">
        <v>110</v>
      </c>
      <c r="H83" s="8">
        <v>121.4</v>
      </c>
      <c r="I83" s="8">
        <v>22.2</v>
      </c>
      <c r="J83" s="8">
        <v>0.4</v>
      </c>
      <c r="K83" s="8">
        <v>0.7</v>
      </c>
      <c r="L83" s="10" t="s">
        <v>18</v>
      </c>
      <c r="M83" s="18" t="s">
        <v>285</v>
      </c>
    </row>
    <row r="84" spans="1:13" ht="18" customHeight="1">
      <c r="A84" s="106"/>
      <c r="B84" s="6" t="s">
        <v>2096</v>
      </c>
      <c r="C84" s="7">
        <v>200</v>
      </c>
      <c r="D84" s="8">
        <v>5.924</v>
      </c>
      <c r="E84" s="8">
        <v>0.9</v>
      </c>
      <c r="F84" s="8">
        <v>17.9</v>
      </c>
      <c r="G84" s="9">
        <v>149</v>
      </c>
      <c r="H84" s="8">
        <v>165.6</v>
      </c>
      <c r="I84" s="8">
        <v>36.2</v>
      </c>
      <c r="J84" s="8">
        <v>0.7</v>
      </c>
      <c r="K84" s="8">
        <v>0.7</v>
      </c>
      <c r="L84" s="10" t="s">
        <v>18</v>
      </c>
      <c r="M84" s="18"/>
    </row>
    <row r="85" spans="1:13" ht="18" customHeight="1">
      <c r="A85" s="106"/>
      <c r="B85" s="6" t="s">
        <v>2096</v>
      </c>
      <c r="C85" s="7">
        <v>150</v>
      </c>
      <c r="D85" s="8">
        <v>4.4430000000000005</v>
      </c>
      <c r="E85" s="8">
        <v>0.7</v>
      </c>
      <c r="F85" s="8">
        <v>13.5</v>
      </c>
      <c r="G85" s="9">
        <v>112</v>
      </c>
      <c r="H85" s="8">
        <v>124.2</v>
      </c>
      <c r="I85" s="8">
        <v>27.2</v>
      </c>
      <c r="J85" s="8">
        <v>0.5</v>
      </c>
      <c r="K85" s="8">
        <v>0.6</v>
      </c>
      <c r="L85" s="10" t="s">
        <v>18</v>
      </c>
      <c r="M85" s="18"/>
    </row>
    <row r="86" spans="1:13" ht="18" customHeight="1">
      <c r="A86" s="106"/>
      <c r="B86" s="6" t="s">
        <v>2097</v>
      </c>
      <c r="C86" s="7">
        <v>200</v>
      </c>
      <c r="D86" s="8">
        <v>5</v>
      </c>
      <c r="E86" s="8">
        <v>5.1</v>
      </c>
      <c r="F86" s="8">
        <v>16.5</v>
      </c>
      <c r="G86" s="9">
        <v>132</v>
      </c>
      <c r="H86" s="8">
        <v>161.7</v>
      </c>
      <c r="I86" s="8">
        <v>28.9</v>
      </c>
      <c r="J86" s="8">
        <v>0.5</v>
      </c>
      <c r="K86" s="8">
        <v>0.9</v>
      </c>
      <c r="L86" s="10" t="s">
        <v>18</v>
      </c>
      <c r="M86" s="18"/>
    </row>
    <row r="87" spans="1:13" ht="18" customHeight="1">
      <c r="A87" s="106"/>
      <c r="B87" s="6" t="s">
        <v>2097</v>
      </c>
      <c r="C87" s="7">
        <v>150</v>
      </c>
      <c r="D87" s="8">
        <v>3.7</v>
      </c>
      <c r="E87" s="8">
        <v>3.8</v>
      </c>
      <c r="F87" s="8">
        <v>12.4</v>
      </c>
      <c r="G87" s="9">
        <v>99</v>
      </c>
      <c r="H87" s="8">
        <v>121.3</v>
      </c>
      <c r="I87" s="8">
        <v>21.7</v>
      </c>
      <c r="J87" s="8">
        <v>0.4</v>
      </c>
      <c r="K87" s="8">
        <v>0.7</v>
      </c>
      <c r="L87" s="10" t="s">
        <v>18</v>
      </c>
      <c r="M87" s="18"/>
    </row>
    <row r="88" spans="1:13" ht="18" customHeight="1">
      <c r="A88" s="105" t="s">
        <v>286</v>
      </c>
      <c r="B88" s="6" t="s">
        <v>287</v>
      </c>
      <c r="C88" s="19">
        <v>200</v>
      </c>
      <c r="D88" s="8">
        <v>3.5360000000000005</v>
      </c>
      <c r="E88" s="8">
        <v>4.4</v>
      </c>
      <c r="F88" s="8">
        <v>13.928</v>
      </c>
      <c r="G88" s="9">
        <v>109</v>
      </c>
      <c r="H88" s="8">
        <v>87.7</v>
      </c>
      <c r="I88" s="8">
        <v>23.4</v>
      </c>
      <c r="J88" s="8">
        <v>0.5</v>
      </c>
      <c r="K88" s="8">
        <v>2</v>
      </c>
      <c r="L88" s="10" t="s">
        <v>288</v>
      </c>
      <c r="M88" s="46"/>
    </row>
    <row r="89" spans="1:13" ht="18" customHeight="1">
      <c r="A89" s="105"/>
      <c r="B89" s="6" t="s">
        <v>287</v>
      </c>
      <c r="C89" s="19">
        <v>150</v>
      </c>
      <c r="D89" s="8">
        <v>2.7</v>
      </c>
      <c r="E89" s="8">
        <v>3.3</v>
      </c>
      <c r="F89" s="8">
        <v>10.5</v>
      </c>
      <c r="G89" s="9">
        <v>82</v>
      </c>
      <c r="H89" s="8">
        <v>65.8</v>
      </c>
      <c r="I89" s="8">
        <v>17.5</v>
      </c>
      <c r="J89" s="8">
        <v>0.4</v>
      </c>
      <c r="K89" s="8">
        <v>1.5</v>
      </c>
      <c r="L89" s="10" t="s">
        <v>288</v>
      </c>
      <c r="M89" s="46"/>
    </row>
    <row r="90" spans="1:13" ht="18" customHeight="1">
      <c r="A90" s="106"/>
      <c r="B90" s="6" t="s">
        <v>289</v>
      </c>
      <c r="C90" s="19">
        <v>200</v>
      </c>
      <c r="D90" s="8">
        <v>7.8</v>
      </c>
      <c r="E90" s="8">
        <v>9.1</v>
      </c>
      <c r="F90" s="8">
        <v>10</v>
      </c>
      <c r="G90" s="9">
        <v>153</v>
      </c>
      <c r="H90" s="8">
        <v>85.2</v>
      </c>
      <c r="I90" s="8">
        <v>19.4</v>
      </c>
      <c r="J90" s="8">
        <v>0.6</v>
      </c>
      <c r="K90" s="8">
        <v>0.6</v>
      </c>
      <c r="L90" s="10" t="s">
        <v>290</v>
      </c>
      <c r="M90" s="46"/>
    </row>
    <row r="91" spans="1:13" ht="18" customHeight="1">
      <c r="A91" s="106"/>
      <c r="B91" s="6" t="s">
        <v>289</v>
      </c>
      <c r="C91" s="19">
        <v>150</v>
      </c>
      <c r="D91" s="8">
        <v>5.9</v>
      </c>
      <c r="E91" s="8">
        <v>6.8</v>
      </c>
      <c r="F91" s="8">
        <v>7.5</v>
      </c>
      <c r="G91" s="9">
        <v>115</v>
      </c>
      <c r="H91" s="8">
        <v>63.9</v>
      </c>
      <c r="I91" s="8">
        <v>14.5</v>
      </c>
      <c r="J91" s="8">
        <v>0.4</v>
      </c>
      <c r="K91" s="8">
        <v>0.4</v>
      </c>
      <c r="L91" s="10" t="s">
        <v>290</v>
      </c>
      <c r="M91" s="46"/>
    </row>
    <row r="92" spans="1:13" ht="18" customHeight="1">
      <c r="A92" s="106"/>
      <c r="B92" s="6" t="s">
        <v>291</v>
      </c>
      <c r="C92" s="19">
        <v>200</v>
      </c>
      <c r="D92" s="8">
        <v>5.864</v>
      </c>
      <c r="E92" s="8">
        <v>4.944</v>
      </c>
      <c r="F92" s="8">
        <v>10.008000000000001</v>
      </c>
      <c r="G92" s="9">
        <v>108</v>
      </c>
      <c r="H92" s="8">
        <v>82.3</v>
      </c>
      <c r="I92" s="8">
        <v>18.3</v>
      </c>
      <c r="J92" s="8">
        <v>0.5</v>
      </c>
      <c r="K92" s="8">
        <v>0.3</v>
      </c>
      <c r="L92" s="10" t="s">
        <v>292</v>
      </c>
      <c r="M92" s="46"/>
    </row>
    <row r="93" spans="1:13" ht="18" customHeight="1">
      <c r="A93" s="106"/>
      <c r="B93" s="6" t="s">
        <v>291</v>
      </c>
      <c r="C93" s="19">
        <v>150</v>
      </c>
      <c r="D93" s="8">
        <v>3.5184</v>
      </c>
      <c r="E93" s="8">
        <v>2.9</v>
      </c>
      <c r="F93" s="8">
        <v>6.0048</v>
      </c>
      <c r="G93" s="9">
        <v>81</v>
      </c>
      <c r="H93" s="8">
        <v>61.8</v>
      </c>
      <c r="I93" s="8">
        <v>13.7</v>
      </c>
      <c r="J93" s="8">
        <v>0.4</v>
      </c>
      <c r="K93" s="8">
        <v>0.1872</v>
      </c>
      <c r="L93" s="10" t="s">
        <v>292</v>
      </c>
      <c r="M93" s="46"/>
    </row>
    <row r="94" spans="1:13" ht="15.75">
      <c r="A94" s="105" t="s">
        <v>293</v>
      </c>
      <c r="B94" s="6" t="s">
        <v>294</v>
      </c>
      <c r="C94" s="19">
        <v>20</v>
      </c>
      <c r="D94" s="8">
        <v>2.488</v>
      </c>
      <c r="E94" s="8">
        <v>0.312</v>
      </c>
      <c r="F94" s="8">
        <v>15.216000000000001</v>
      </c>
      <c r="G94" s="9">
        <v>74</v>
      </c>
      <c r="H94" s="8">
        <v>7.3</v>
      </c>
      <c r="I94" s="8">
        <v>10.4</v>
      </c>
      <c r="J94" s="8">
        <v>0.6</v>
      </c>
      <c r="K94" s="8">
        <v>0</v>
      </c>
      <c r="L94" s="72" t="s">
        <v>295</v>
      </c>
      <c r="M94" s="46"/>
    </row>
    <row r="95" spans="1:13" ht="15.75">
      <c r="A95" s="105"/>
      <c r="B95" s="6" t="s">
        <v>294</v>
      </c>
      <c r="C95" s="19">
        <v>16</v>
      </c>
      <c r="D95" s="8">
        <v>2</v>
      </c>
      <c r="E95" s="8">
        <v>0.2</v>
      </c>
      <c r="F95" s="8">
        <v>12.2</v>
      </c>
      <c r="G95" s="9">
        <v>59</v>
      </c>
      <c r="H95" s="8">
        <v>5.8</v>
      </c>
      <c r="I95" s="8">
        <v>8.3</v>
      </c>
      <c r="J95" s="8">
        <v>0.5</v>
      </c>
      <c r="K95" s="8">
        <v>0</v>
      </c>
      <c r="L95" s="72" t="s">
        <v>295</v>
      </c>
      <c r="M95" s="46"/>
    </row>
    <row r="96" spans="1:13" ht="15.75">
      <c r="A96" s="105"/>
      <c r="B96" s="6" t="s">
        <v>294</v>
      </c>
      <c r="C96" s="19">
        <v>12</v>
      </c>
      <c r="D96" s="8">
        <v>1.5</v>
      </c>
      <c r="E96" s="8">
        <v>0.2</v>
      </c>
      <c r="F96" s="8">
        <v>9.1</v>
      </c>
      <c r="G96" s="9">
        <v>44</v>
      </c>
      <c r="H96" s="8">
        <v>4.4</v>
      </c>
      <c r="I96" s="8">
        <v>6.2</v>
      </c>
      <c r="J96" s="8">
        <v>0.4</v>
      </c>
      <c r="K96" s="8">
        <v>0</v>
      </c>
      <c r="L96" s="72" t="s">
        <v>295</v>
      </c>
      <c r="M96" s="46"/>
    </row>
    <row r="97" spans="1:13" ht="15.75">
      <c r="A97" s="106"/>
      <c r="B97" s="6" t="s">
        <v>296</v>
      </c>
      <c r="C97" s="19">
        <v>20</v>
      </c>
      <c r="D97" s="8">
        <v>3.8159999999999994</v>
      </c>
      <c r="E97" s="8">
        <v>2.024</v>
      </c>
      <c r="F97" s="8">
        <v>0.16</v>
      </c>
      <c r="G97" s="9">
        <v>34</v>
      </c>
      <c r="H97" s="8">
        <v>3.1</v>
      </c>
      <c r="I97" s="8">
        <v>5.6</v>
      </c>
      <c r="J97" s="8">
        <v>0.3</v>
      </c>
      <c r="K97" s="8">
        <v>0.2</v>
      </c>
      <c r="L97" s="72" t="s">
        <v>297</v>
      </c>
      <c r="M97" s="46"/>
    </row>
    <row r="98" spans="1:13" ht="15.75">
      <c r="A98" s="105" t="s">
        <v>298</v>
      </c>
      <c r="B98" s="6" t="s">
        <v>296</v>
      </c>
      <c r="C98" s="19">
        <v>12</v>
      </c>
      <c r="D98" s="8">
        <v>2.3</v>
      </c>
      <c r="E98" s="8">
        <v>1.2</v>
      </c>
      <c r="F98" s="8">
        <v>0.07680000000000001</v>
      </c>
      <c r="G98" s="9">
        <v>20</v>
      </c>
      <c r="H98" s="8">
        <v>1.9</v>
      </c>
      <c r="I98" s="8">
        <v>3.4</v>
      </c>
      <c r="J98" s="8">
        <v>0.2</v>
      </c>
      <c r="K98" s="8">
        <v>0.096</v>
      </c>
      <c r="L98" s="72" t="s">
        <v>297</v>
      </c>
      <c r="M98" s="46"/>
    </row>
    <row r="99" spans="1:13" ht="15.75">
      <c r="A99" s="105"/>
      <c r="B99" s="6" t="s">
        <v>299</v>
      </c>
      <c r="C99" s="19">
        <v>20</v>
      </c>
      <c r="D99" s="8">
        <v>2.52</v>
      </c>
      <c r="E99" s="8">
        <v>7.951999999999999</v>
      </c>
      <c r="F99" s="8">
        <v>0.16</v>
      </c>
      <c r="G99" s="9">
        <v>82</v>
      </c>
      <c r="H99" s="8">
        <v>3</v>
      </c>
      <c r="I99" s="8">
        <v>4.2</v>
      </c>
      <c r="J99" s="8">
        <v>0.3</v>
      </c>
      <c r="K99" s="8">
        <v>0.2</v>
      </c>
      <c r="L99" s="72" t="s">
        <v>297</v>
      </c>
      <c r="M99" s="46"/>
    </row>
    <row r="100" spans="1:13" ht="15.75">
      <c r="A100" s="106"/>
      <c r="B100" s="6" t="s">
        <v>299</v>
      </c>
      <c r="C100" s="19">
        <v>12</v>
      </c>
      <c r="D100" s="8">
        <v>1.2096</v>
      </c>
      <c r="E100" s="8">
        <v>4.8</v>
      </c>
      <c r="F100" s="8">
        <v>0.07680000000000001</v>
      </c>
      <c r="G100" s="9">
        <v>49</v>
      </c>
      <c r="H100" s="8">
        <v>1.8</v>
      </c>
      <c r="I100" s="8">
        <v>2.5</v>
      </c>
      <c r="J100" s="8">
        <v>0.2</v>
      </c>
      <c r="K100" s="8">
        <v>0.096</v>
      </c>
      <c r="L100" s="72" t="s">
        <v>297</v>
      </c>
      <c r="M100" s="46"/>
    </row>
    <row r="101" spans="1:13" ht="15.75">
      <c r="A101" s="106"/>
      <c r="B101" s="6" t="s">
        <v>2099</v>
      </c>
      <c r="C101" s="19">
        <v>200</v>
      </c>
      <c r="D101" s="8">
        <v>5.488</v>
      </c>
      <c r="E101" s="8">
        <v>5.048</v>
      </c>
      <c r="F101" s="8">
        <v>16.904</v>
      </c>
      <c r="G101" s="9">
        <v>132</v>
      </c>
      <c r="H101" s="8">
        <v>171.1</v>
      </c>
      <c r="I101" s="8">
        <v>20.9</v>
      </c>
      <c r="J101" s="8">
        <v>0.3</v>
      </c>
      <c r="K101" s="8">
        <v>0.976</v>
      </c>
      <c r="L101" s="17" t="s">
        <v>300</v>
      </c>
      <c r="M101" s="46"/>
    </row>
    <row r="102" spans="1:13" ht="15.75">
      <c r="A102" s="105" t="s">
        <v>301</v>
      </c>
      <c r="B102" s="6" t="s">
        <v>2099</v>
      </c>
      <c r="C102" s="19">
        <v>150</v>
      </c>
      <c r="D102" s="8">
        <v>3.2928000000000006</v>
      </c>
      <c r="E102" s="8">
        <v>3.0288000000000004</v>
      </c>
      <c r="F102" s="8">
        <v>10.142399999999999</v>
      </c>
      <c r="G102" s="9">
        <v>99</v>
      </c>
      <c r="H102" s="8">
        <v>128.3</v>
      </c>
      <c r="I102" s="8">
        <v>15.7</v>
      </c>
      <c r="J102" s="8">
        <v>0.2</v>
      </c>
      <c r="K102" s="8">
        <v>0.7</v>
      </c>
      <c r="L102" s="17" t="s">
        <v>300</v>
      </c>
      <c r="M102" s="46"/>
    </row>
    <row r="103" spans="1:13" ht="15.75">
      <c r="A103" s="105"/>
      <c r="B103" s="6" t="s">
        <v>302</v>
      </c>
      <c r="C103" s="12">
        <v>200</v>
      </c>
      <c r="D103" s="8">
        <v>6.207999999999999</v>
      </c>
      <c r="E103" s="8">
        <v>6.168</v>
      </c>
      <c r="F103" s="8">
        <v>17.328</v>
      </c>
      <c r="G103" s="9">
        <v>150</v>
      </c>
      <c r="H103" s="58">
        <v>178.4</v>
      </c>
      <c r="I103" s="58">
        <v>35.6</v>
      </c>
      <c r="J103" s="58">
        <v>0.7</v>
      </c>
      <c r="K103" s="58">
        <v>1</v>
      </c>
      <c r="L103" s="17" t="s">
        <v>303</v>
      </c>
      <c r="M103" s="46" t="s">
        <v>304</v>
      </c>
    </row>
    <row r="104" spans="1:13" ht="15.75">
      <c r="A104" s="106"/>
      <c r="B104" s="6" t="s">
        <v>302</v>
      </c>
      <c r="C104" s="12">
        <v>150</v>
      </c>
      <c r="D104" s="8">
        <v>4.656</v>
      </c>
      <c r="E104" s="8">
        <v>4.626</v>
      </c>
      <c r="F104" s="8">
        <v>12.995999999999999</v>
      </c>
      <c r="G104" s="9">
        <v>112</v>
      </c>
      <c r="H104" s="8">
        <v>133.8</v>
      </c>
      <c r="I104" s="8">
        <v>26.7</v>
      </c>
      <c r="J104" s="8">
        <v>0.5</v>
      </c>
      <c r="K104" s="8">
        <v>0.732</v>
      </c>
      <c r="L104" s="17" t="s">
        <v>303</v>
      </c>
      <c r="M104" s="46" t="s">
        <v>304</v>
      </c>
    </row>
    <row r="105" spans="1:13" ht="15.75">
      <c r="A105" s="105" t="s">
        <v>305</v>
      </c>
      <c r="B105" s="6" t="s">
        <v>306</v>
      </c>
      <c r="C105" s="12">
        <v>200</v>
      </c>
      <c r="D105" s="8">
        <v>5.3759999999999994</v>
      </c>
      <c r="E105" s="8">
        <v>5.367999999999999</v>
      </c>
      <c r="F105" s="8">
        <v>19.6</v>
      </c>
      <c r="G105" s="9">
        <v>148</v>
      </c>
      <c r="H105" s="8">
        <v>170.1</v>
      </c>
      <c r="I105" s="8">
        <v>26.1</v>
      </c>
      <c r="J105" s="8">
        <v>0.3</v>
      </c>
      <c r="K105" s="8">
        <v>0.8</v>
      </c>
      <c r="L105" s="17" t="s">
        <v>303</v>
      </c>
      <c r="M105" s="46" t="s">
        <v>235</v>
      </c>
    </row>
    <row r="106" spans="1:13" ht="15.75">
      <c r="A106" s="105"/>
      <c r="B106" s="6" t="s">
        <v>306</v>
      </c>
      <c r="C106" s="12">
        <v>150</v>
      </c>
      <c r="D106" s="8">
        <v>3.2256</v>
      </c>
      <c r="E106" s="8">
        <v>3.2207999999999997</v>
      </c>
      <c r="F106" s="8">
        <v>11.76</v>
      </c>
      <c r="G106" s="9">
        <v>89</v>
      </c>
      <c r="H106" s="8">
        <v>127.6</v>
      </c>
      <c r="I106" s="8">
        <v>19.6</v>
      </c>
      <c r="J106" s="8">
        <v>0.2</v>
      </c>
      <c r="K106" s="8">
        <v>0.5856</v>
      </c>
      <c r="L106" s="17" t="s">
        <v>303</v>
      </c>
      <c r="M106" s="46" t="s">
        <v>235</v>
      </c>
    </row>
    <row r="107" spans="1:13" ht="15.75">
      <c r="A107" s="106"/>
      <c r="B107" s="6" t="s">
        <v>276</v>
      </c>
      <c r="C107" s="108">
        <v>200</v>
      </c>
      <c r="D107" s="8">
        <v>4.832</v>
      </c>
      <c r="E107" s="8">
        <v>5.296</v>
      </c>
      <c r="F107" s="8">
        <v>14.416</v>
      </c>
      <c r="G107" s="9">
        <v>125</v>
      </c>
      <c r="H107" s="8">
        <v>169.6</v>
      </c>
      <c r="I107" s="8">
        <v>22.5</v>
      </c>
      <c r="J107" s="8">
        <v>0.2</v>
      </c>
      <c r="K107" s="8">
        <v>0.9</v>
      </c>
      <c r="L107" s="17" t="s">
        <v>307</v>
      </c>
      <c r="M107" s="46"/>
    </row>
    <row r="108" spans="1:13" ht="15.75">
      <c r="A108" s="105" t="s">
        <v>308</v>
      </c>
      <c r="B108" s="6" t="s">
        <v>276</v>
      </c>
      <c r="C108" s="108">
        <v>150</v>
      </c>
      <c r="D108" s="8">
        <v>3.6</v>
      </c>
      <c r="E108" s="8">
        <v>4</v>
      </c>
      <c r="F108" s="8">
        <v>10.8</v>
      </c>
      <c r="G108" s="9">
        <v>93</v>
      </c>
      <c r="H108" s="8">
        <v>127.2</v>
      </c>
      <c r="I108" s="8">
        <v>16.9</v>
      </c>
      <c r="J108" s="8">
        <v>0.2</v>
      </c>
      <c r="K108" s="8">
        <v>0.732</v>
      </c>
      <c r="L108" s="17" t="s">
        <v>307</v>
      </c>
      <c r="M108" s="46"/>
    </row>
    <row r="109" spans="1:13" ht="15.75">
      <c r="A109" s="105"/>
      <c r="B109" s="6" t="s">
        <v>114</v>
      </c>
      <c r="C109" s="12">
        <v>220</v>
      </c>
      <c r="D109" s="8">
        <v>5.8</v>
      </c>
      <c r="E109" s="8">
        <v>3.6</v>
      </c>
      <c r="F109" s="8">
        <v>14.7</v>
      </c>
      <c r="G109" s="9">
        <v>115</v>
      </c>
      <c r="H109" s="8">
        <v>18</v>
      </c>
      <c r="I109" s="8">
        <v>29.3</v>
      </c>
      <c r="J109" s="8">
        <v>1</v>
      </c>
      <c r="K109" s="8">
        <v>18.2</v>
      </c>
      <c r="L109" s="72" t="s">
        <v>115</v>
      </c>
      <c r="M109" s="46"/>
    </row>
    <row r="110" spans="1:13" ht="15.75">
      <c r="A110" s="106"/>
      <c r="B110" s="6" t="s">
        <v>114</v>
      </c>
      <c r="C110" s="12">
        <v>162</v>
      </c>
      <c r="D110" s="8">
        <v>3.8</v>
      </c>
      <c r="E110" s="8">
        <v>2.5</v>
      </c>
      <c r="F110" s="8">
        <v>11</v>
      </c>
      <c r="G110" s="9">
        <v>82</v>
      </c>
      <c r="H110" s="8">
        <v>12.6</v>
      </c>
      <c r="I110" s="8">
        <v>20.7</v>
      </c>
      <c r="J110" s="8">
        <v>0.8</v>
      </c>
      <c r="K110" s="8">
        <v>13.3</v>
      </c>
      <c r="L110" s="72" t="s">
        <v>115</v>
      </c>
      <c r="M110" s="46"/>
    </row>
    <row r="111" spans="1:13" ht="15.75">
      <c r="A111" s="106"/>
      <c r="B111" s="6" t="s">
        <v>309</v>
      </c>
      <c r="C111" s="12">
        <v>220</v>
      </c>
      <c r="D111" s="8">
        <v>4.9</v>
      </c>
      <c r="E111" s="8">
        <v>2.4</v>
      </c>
      <c r="F111" s="8">
        <v>14.7</v>
      </c>
      <c r="G111" s="9">
        <v>102</v>
      </c>
      <c r="H111" s="8">
        <v>21.8</v>
      </c>
      <c r="I111" s="8">
        <v>34</v>
      </c>
      <c r="J111" s="8">
        <v>1.1</v>
      </c>
      <c r="K111" s="8">
        <v>18.2</v>
      </c>
      <c r="L111" s="72" t="s">
        <v>115</v>
      </c>
      <c r="M111" s="46"/>
    </row>
    <row r="112" spans="1:13" ht="15.75">
      <c r="A112" s="106"/>
      <c r="B112" s="6" t="s">
        <v>309</v>
      </c>
      <c r="C112" s="12">
        <v>162</v>
      </c>
      <c r="D112" s="8">
        <v>3.2</v>
      </c>
      <c r="E112" s="8">
        <v>1.8</v>
      </c>
      <c r="F112" s="8">
        <v>11</v>
      </c>
      <c r="G112" s="9">
        <v>74</v>
      </c>
      <c r="H112" s="8">
        <v>14.8</v>
      </c>
      <c r="I112" s="8">
        <v>23.5</v>
      </c>
      <c r="J112" s="8">
        <v>0.8</v>
      </c>
      <c r="K112" s="8">
        <v>13.3</v>
      </c>
      <c r="L112" s="72" t="s">
        <v>115</v>
      </c>
      <c r="M112" s="46"/>
    </row>
    <row r="113" spans="1:13" ht="15.75">
      <c r="A113" s="106"/>
      <c r="B113" s="6" t="s">
        <v>310</v>
      </c>
      <c r="C113" s="19">
        <v>20</v>
      </c>
      <c r="D113" s="8">
        <v>3.9</v>
      </c>
      <c r="E113" s="8">
        <v>1.2</v>
      </c>
      <c r="F113" s="8">
        <v>0.3</v>
      </c>
      <c r="G113" s="9">
        <v>28</v>
      </c>
      <c r="H113" s="8">
        <v>5.1</v>
      </c>
      <c r="I113" s="8">
        <v>6.2</v>
      </c>
      <c r="J113" s="8">
        <v>0.1</v>
      </c>
      <c r="K113" s="8">
        <v>0.6</v>
      </c>
      <c r="L113" s="72" t="s">
        <v>311</v>
      </c>
      <c r="M113" s="46"/>
    </row>
    <row r="114" spans="1:13" ht="15.75">
      <c r="A114" s="106"/>
      <c r="B114" s="6" t="s">
        <v>310</v>
      </c>
      <c r="C114" s="19">
        <v>12</v>
      </c>
      <c r="D114" s="8">
        <v>2.4</v>
      </c>
      <c r="E114" s="8">
        <v>0.7</v>
      </c>
      <c r="F114" s="8">
        <v>0.2</v>
      </c>
      <c r="G114" s="9">
        <v>17</v>
      </c>
      <c r="H114" s="8">
        <v>3.1</v>
      </c>
      <c r="I114" s="8">
        <v>3.7</v>
      </c>
      <c r="J114" s="8">
        <v>0.1</v>
      </c>
      <c r="K114" s="8">
        <v>0.4</v>
      </c>
      <c r="L114" s="72" t="s">
        <v>311</v>
      </c>
      <c r="M114" s="46"/>
    </row>
    <row r="115" spans="1:13" ht="15.75">
      <c r="A115" s="106"/>
      <c r="B115" s="6" t="s">
        <v>312</v>
      </c>
      <c r="C115" s="19">
        <v>12</v>
      </c>
      <c r="D115" s="8">
        <v>3.1</v>
      </c>
      <c r="E115" s="8">
        <v>0</v>
      </c>
      <c r="F115" s="8">
        <v>0.3</v>
      </c>
      <c r="G115" s="9">
        <v>15</v>
      </c>
      <c r="H115" s="8">
        <v>8.8</v>
      </c>
      <c r="I115" s="8">
        <v>10.9</v>
      </c>
      <c r="J115" s="8">
        <v>0.2</v>
      </c>
      <c r="K115" s="8">
        <v>0.5</v>
      </c>
      <c r="L115" s="72" t="s">
        <v>311</v>
      </c>
      <c r="M115" s="46"/>
    </row>
    <row r="116" spans="1:13" ht="15.75">
      <c r="A116" s="106"/>
      <c r="B116" s="6" t="s">
        <v>312</v>
      </c>
      <c r="C116" s="19">
        <v>20</v>
      </c>
      <c r="D116" s="8">
        <v>4.1</v>
      </c>
      <c r="E116" s="8">
        <v>0</v>
      </c>
      <c r="F116" s="8">
        <v>0.4</v>
      </c>
      <c r="G116" s="9">
        <v>20</v>
      </c>
      <c r="H116" s="8">
        <v>11.7</v>
      </c>
      <c r="I116" s="8">
        <v>14.5</v>
      </c>
      <c r="J116" s="8">
        <v>0.3</v>
      </c>
      <c r="K116" s="8">
        <v>0.7</v>
      </c>
      <c r="L116" s="72" t="s">
        <v>311</v>
      </c>
      <c r="M116" s="46"/>
    </row>
    <row r="117" spans="1:13" ht="17.25" customHeight="1">
      <c r="A117" s="105" t="s">
        <v>313</v>
      </c>
      <c r="B117" s="6" t="s">
        <v>314</v>
      </c>
      <c r="C117" s="12">
        <v>200</v>
      </c>
      <c r="D117" s="8">
        <v>4.5</v>
      </c>
      <c r="E117" s="8">
        <v>4.3</v>
      </c>
      <c r="F117" s="8">
        <v>13.1</v>
      </c>
      <c r="G117" s="9">
        <v>110</v>
      </c>
      <c r="H117" s="8">
        <v>145.9</v>
      </c>
      <c r="I117" s="8">
        <v>27.9</v>
      </c>
      <c r="J117" s="8">
        <v>6</v>
      </c>
      <c r="K117" s="8">
        <v>7.7</v>
      </c>
      <c r="L117" s="72" t="s">
        <v>315</v>
      </c>
      <c r="M117" s="46"/>
    </row>
    <row r="118" spans="1:13" ht="15.75">
      <c r="A118" s="105"/>
      <c r="B118" s="6" t="s">
        <v>314</v>
      </c>
      <c r="C118" s="12">
        <v>150</v>
      </c>
      <c r="D118" s="8">
        <v>3.4</v>
      </c>
      <c r="E118" s="8">
        <v>3.3</v>
      </c>
      <c r="F118" s="8">
        <v>9.9</v>
      </c>
      <c r="G118" s="9">
        <v>82</v>
      </c>
      <c r="H118" s="8">
        <v>109.4</v>
      </c>
      <c r="I118" s="8">
        <v>20.9</v>
      </c>
      <c r="J118" s="8">
        <v>0.4</v>
      </c>
      <c r="K118" s="8">
        <v>5.8</v>
      </c>
      <c r="L118" s="72" t="s">
        <v>315</v>
      </c>
      <c r="M118" s="46"/>
    </row>
    <row r="119" spans="1:13" ht="15.75">
      <c r="A119" s="106"/>
      <c r="B119" s="6" t="s">
        <v>316</v>
      </c>
      <c r="C119" s="109" t="s">
        <v>317</v>
      </c>
      <c r="D119" s="8">
        <v>9.6005</v>
      </c>
      <c r="E119" s="8">
        <v>4.8</v>
      </c>
      <c r="F119" s="44">
        <v>15.9</v>
      </c>
      <c r="G119" s="45">
        <v>145</v>
      </c>
      <c r="H119" s="44">
        <v>21</v>
      </c>
      <c r="I119" s="44">
        <v>36</v>
      </c>
      <c r="J119" s="44">
        <v>1.2</v>
      </c>
      <c r="K119" s="8">
        <v>19.5</v>
      </c>
      <c r="L119" s="17" t="s">
        <v>318</v>
      </c>
      <c r="M119" s="34" t="s">
        <v>319</v>
      </c>
    </row>
    <row r="120" spans="1:13" ht="15.75">
      <c r="A120" s="106"/>
      <c r="B120" s="6" t="s">
        <v>316</v>
      </c>
      <c r="C120" s="109" t="s">
        <v>320</v>
      </c>
      <c r="D120" s="8">
        <v>7.9</v>
      </c>
      <c r="E120" s="8">
        <v>3.8</v>
      </c>
      <c r="F120" s="44">
        <v>11.9</v>
      </c>
      <c r="G120" s="45">
        <v>113</v>
      </c>
      <c r="H120" s="44">
        <v>16.4</v>
      </c>
      <c r="I120" s="44">
        <v>27.9</v>
      </c>
      <c r="J120" s="44">
        <v>0.9</v>
      </c>
      <c r="K120" s="8">
        <v>14.7</v>
      </c>
      <c r="L120" s="17" t="s">
        <v>318</v>
      </c>
      <c r="M120" s="34" t="s">
        <v>319</v>
      </c>
    </row>
    <row r="121" spans="1:13" ht="15.75">
      <c r="A121" s="106"/>
      <c r="B121" s="6" t="s">
        <v>321</v>
      </c>
      <c r="C121" s="109" t="s">
        <v>317</v>
      </c>
      <c r="D121" s="8">
        <v>7.8755</v>
      </c>
      <c r="E121" s="8">
        <v>2.4</v>
      </c>
      <c r="F121" s="44">
        <v>15.9</v>
      </c>
      <c r="G121" s="45">
        <v>120</v>
      </c>
      <c r="H121" s="44">
        <v>28.4</v>
      </c>
      <c r="I121" s="44">
        <v>45.2</v>
      </c>
      <c r="J121" s="44">
        <v>1.2</v>
      </c>
      <c r="K121" s="8">
        <v>19.4</v>
      </c>
      <c r="L121" s="17" t="s">
        <v>318</v>
      </c>
      <c r="M121" s="34" t="s">
        <v>322</v>
      </c>
    </row>
    <row r="122" spans="1:13" ht="15.75">
      <c r="A122" s="106"/>
      <c r="B122" s="6" t="s">
        <v>321</v>
      </c>
      <c r="C122" s="109" t="s">
        <v>320</v>
      </c>
      <c r="D122" s="8">
        <v>6.4</v>
      </c>
      <c r="E122" s="8">
        <v>1.8</v>
      </c>
      <c r="F122" s="44">
        <v>11.9</v>
      </c>
      <c r="G122" s="45">
        <v>92</v>
      </c>
      <c r="H122" s="44">
        <v>22.6</v>
      </c>
      <c r="I122" s="44">
        <v>35.7</v>
      </c>
      <c r="J122" s="44">
        <v>0.9</v>
      </c>
      <c r="K122" s="8">
        <v>14.6</v>
      </c>
      <c r="L122" s="17" t="s">
        <v>318</v>
      </c>
      <c r="M122" s="34" t="s">
        <v>322</v>
      </c>
    </row>
    <row r="123" spans="1:13" ht="15.75">
      <c r="A123" s="106"/>
      <c r="B123" s="6" t="s">
        <v>56</v>
      </c>
      <c r="C123" s="12">
        <v>200</v>
      </c>
      <c r="D123" s="8">
        <v>2.046640000000001</v>
      </c>
      <c r="E123" s="8">
        <v>2.4</v>
      </c>
      <c r="F123" s="8">
        <v>11.7</v>
      </c>
      <c r="G123" s="9">
        <v>77</v>
      </c>
      <c r="H123" s="8">
        <v>28.6</v>
      </c>
      <c r="I123" s="8">
        <v>22.3</v>
      </c>
      <c r="J123" s="8">
        <v>1</v>
      </c>
      <c r="K123" s="8">
        <v>2</v>
      </c>
      <c r="L123" s="17" t="s">
        <v>57</v>
      </c>
      <c r="M123" s="46"/>
    </row>
    <row r="124" spans="1:13" ht="15.75">
      <c r="A124" s="106"/>
      <c r="B124" s="6" t="s">
        <v>56</v>
      </c>
      <c r="C124" s="12">
        <v>150</v>
      </c>
      <c r="D124" s="8">
        <v>1.5</v>
      </c>
      <c r="E124" s="8">
        <v>1.8</v>
      </c>
      <c r="F124" s="8">
        <v>8.8</v>
      </c>
      <c r="G124" s="9">
        <v>58</v>
      </c>
      <c r="H124" s="8">
        <v>21.5</v>
      </c>
      <c r="I124" s="8">
        <v>16.7</v>
      </c>
      <c r="J124" s="8">
        <v>0.8</v>
      </c>
      <c r="K124" s="8">
        <v>1.5</v>
      </c>
      <c r="L124" s="17" t="s">
        <v>57</v>
      </c>
      <c r="M124" s="46"/>
    </row>
    <row r="125" spans="1:13" ht="15.75">
      <c r="A125" s="106"/>
      <c r="B125" s="6" t="s">
        <v>2115</v>
      </c>
      <c r="C125" s="383">
        <v>65</v>
      </c>
      <c r="D125" s="8">
        <v>4.5</v>
      </c>
      <c r="E125" s="8">
        <v>4.1</v>
      </c>
      <c r="F125" s="8">
        <v>30.8</v>
      </c>
      <c r="G125" s="9">
        <v>182</v>
      </c>
      <c r="H125" s="8">
        <v>9.6</v>
      </c>
      <c r="I125" s="8">
        <v>6.8</v>
      </c>
      <c r="J125" s="8">
        <v>0.5</v>
      </c>
      <c r="K125" s="8">
        <v>0.1</v>
      </c>
      <c r="L125" s="17" t="s">
        <v>323</v>
      </c>
      <c r="M125" s="46"/>
    </row>
    <row r="126" spans="1:13" ht="15.75">
      <c r="A126" s="106"/>
      <c r="B126" s="6" t="s">
        <v>2116</v>
      </c>
      <c r="C126" s="383">
        <v>53</v>
      </c>
      <c r="D126" s="8">
        <v>3.6</v>
      </c>
      <c r="E126" s="8">
        <v>3.7</v>
      </c>
      <c r="F126" s="8">
        <v>24.8</v>
      </c>
      <c r="G126" s="9">
        <v>151</v>
      </c>
      <c r="H126" s="8">
        <v>8.7</v>
      </c>
      <c r="I126" s="8">
        <v>5.6</v>
      </c>
      <c r="J126" s="8">
        <v>0.4</v>
      </c>
      <c r="K126" s="8">
        <v>1.3</v>
      </c>
      <c r="L126" s="17" t="s">
        <v>323</v>
      </c>
      <c r="M126" s="46"/>
    </row>
    <row r="127" spans="1:13" ht="15.75">
      <c r="A127" s="106"/>
      <c r="B127" s="6" t="s">
        <v>2113</v>
      </c>
      <c r="C127" s="383">
        <v>40</v>
      </c>
      <c r="D127" s="8">
        <v>2.7</v>
      </c>
      <c r="E127" s="8">
        <v>2.8</v>
      </c>
      <c r="F127" s="8">
        <v>18.6</v>
      </c>
      <c r="G127" s="9">
        <v>113</v>
      </c>
      <c r="H127" s="8">
        <v>6.5</v>
      </c>
      <c r="I127" s="8">
        <v>4.2</v>
      </c>
      <c r="J127" s="8">
        <v>0.3</v>
      </c>
      <c r="K127" s="8">
        <v>1</v>
      </c>
      <c r="L127" s="17" t="s">
        <v>323</v>
      </c>
      <c r="M127" s="46"/>
    </row>
    <row r="128" spans="1:13" ht="15.75">
      <c r="A128" s="106"/>
      <c r="B128" s="6" t="s">
        <v>324</v>
      </c>
      <c r="C128" s="12" t="s">
        <v>317</v>
      </c>
      <c r="D128" s="8">
        <v>15.2</v>
      </c>
      <c r="E128" s="8">
        <v>17</v>
      </c>
      <c r="F128" s="8">
        <v>9.6</v>
      </c>
      <c r="G128" s="9">
        <v>253</v>
      </c>
      <c r="H128" s="8">
        <v>34.8</v>
      </c>
      <c r="I128" s="8">
        <v>31.7</v>
      </c>
      <c r="J128" s="8">
        <v>1.7</v>
      </c>
      <c r="K128" s="8">
        <v>38.2</v>
      </c>
      <c r="L128" s="17" t="s">
        <v>325</v>
      </c>
      <c r="M128" s="46"/>
    </row>
    <row r="129" spans="1:13" ht="15.75">
      <c r="A129" s="106"/>
      <c r="B129" s="6" t="s">
        <v>324</v>
      </c>
      <c r="C129" s="12" t="s">
        <v>320</v>
      </c>
      <c r="D129" s="8">
        <v>12.6</v>
      </c>
      <c r="E129" s="8">
        <v>13.8</v>
      </c>
      <c r="F129" s="8">
        <v>7.2</v>
      </c>
      <c r="G129" s="9">
        <v>204</v>
      </c>
      <c r="H129" s="8">
        <v>27</v>
      </c>
      <c r="I129" s="8">
        <v>25</v>
      </c>
      <c r="J129" s="8">
        <v>1.3</v>
      </c>
      <c r="K129" s="8">
        <v>28.7</v>
      </c>
      <c r="L129" s="17" t="s">
        <v>325</v>
      </c>
      <c r="M129" s="46"/>
    </row>
    <row r="130" spans="1:13" ht="15.75">
      <c r="A130" s="106"/>
      <c r="B130" s="6" t="s">
        <v>326</v>
      </c>
      <c r="C130" s="12" t="s">
        <v>327</v>
      </c>
      <c r="D130" s="8">
        <v>9.7</v>
      </c>
      <c r="E130" s="8">
        <v>7.8</v>
      </c>
      <c r="F130" s="8">
        <v>44.5</v>
      </c>
      <c r="G130" s="9">
        <v>189</v>
      </c>
      <c r="H130" s="8">
        <v>32.6</v>
      </c>
      <c r="I130" s="8">
        <v>29.7</v>
      </c>
      <c r="J130" s="8">
        <v>1.6</v>
      </c>
      <c r="K130" s="8">
        <v>13.904</v>
      </c>
      <c r="L130" s="17" t="s">
        <v>328</v>
      </c>
      <c r="M130" s="46"/>
    </row>
    <row r="131" spans="1:13" ht="15.75">
      <c r="A131" s="106"/>
      <c r="B131" s="6" t="s">
        <v>326</v>
      </c>
      <c r="C131" s="12" t="s">
        <v>329</v>
      </c>
      <c r="D131" s="8">
        <v>6.6</v>
      </c>
      <c r="E131" s="8">
        <v>5.3</v>
      </c>
      <c r="F131" s="8">
        <v>30.2</v>
      </c>
      <c r="G131" s="9">
        <v>129</v>
      </c>
      <c r="H131" s="8">
        <v>23.4</v>
      </c>
      <c r="I131" s="8">
        <v>19.9</v>
      </c>
      <c r="J131" s="8">
        <v>1.1</v>
      </c>
      <c r="K131" s="8">
        <v>10.427999999999999</v>
      </c>
      <c r="L131" s="17" t="s">
        <v>328</v>
      </c>
      <c r="M131" s="46"/>
    </row>
    <row r="132" spans="1:13" ht="15.75">
      <c r="A132" s="106"/>
      <c r="B132" s="6" t="s">
        <v>330</v>
      </c>
      <c r="C132" s="12" t="s">
        <v>327</v>
      </c>
      <c r="D132" s="8">
        <v>11.5</v>
      </c>
      <c r="E132" s="8">
        <v>2.8</v>
      </c>
      <c r="F132" s="8">
        <v>20.2</v>
      </c>
      <c r="G132" s="9">
        <v>151</v>
      </c>
      <c r="H132" s="8">
        <v>30.5</v>
      </c>
      <c r="I132" s="8">
        <v>53.2</v>
      </c>
      <c r="J132" s="8">
        <v>1.6</v>
      </c>
      <c r="K132" s="8">
        <v>12</v>
      </c>
      <c r="L132" s="17" t="s">
        <v>328</v>
      </c>
      <c r="M132" s="46"/>
    </row>
    <row r="133" spans="1:13" ht="15.75">
      <c r="A133" s="106"/>
      <c r="B133" s="6" t="s">
        <v>330</v>
      </c>
      <c r="C133" s="12" t="s">
        <v>329</v>
      </c>
      <c r="D133" s="8">
        <v>7.7</v>
      </c>
      <c r="E133" s="8">
        <v>2</v>
      </c>
      <c r="F133" s="8">
        <v>14.1</v>
      </c>
      <c r="G133" s="9">
        <v>104</v>
      </c>
      <c r="H133" s="8">
        <v>22</v>
      </c>
      <c r="I133" s="8">
        <v>35.4</v>
      </c>
      <c r="J133" s="8">
        <v>1.1</v>
      </c>
      <c r="K133" s="8">
        <v>10</v>
      </c>
      <c r="L133" s="17" t="s">
        <v>328</v>
      </c>
      <c r="M133" s="46"/>
    </row>
    <row r="134" spans="1:13" ht="15.75">
      <c r="A134" s="105" t="s">
        <v>331</v>
      </c>
      <c r="B134" s="6" t="s">
        <v>97</v>
      </c>
      <c r="C134" s="85">
        <v>10</v>
      </c>
      <c r="D134" s="58">
        <v>4.3</v>
      </c>
      <c r="E134" s="58">
        <v>3.7</v>
      </c>
      <c r="F134" s="58">
        <v>0</v>
      </c>
      <c r="G134" s="86">
        <v>51</v>
      </c>
      <c r="H134" s="58">
        <v>3.2</v>
      </c>
      <c r="I134" s="58">
        <v>4.4</v>
      </c>
      <c r="J134" s="58">
        <v>0.3</v>
      </c>
      <c r="K134" s="58">
        <v>0.5</v>
      </c>
      <c r="L134" s="72" t="s">
        <v>98</v>
      </c>
      <c r="M134" s="73" t="s">
        <v>332</v>
      </c>
    </row>
    <row r="135" spans="1:13" ht="15.75">
      <c r="A135" s="105"/>
      <c r="B135" s="6" t="s">
        <v>333</v>
      </c>
      <c r="C135" s="85">
        <v>10</v>
      </c>
      <c r="D135" s="58">
        <v>3.1</v>
      </c>
      <c r="E135" s="58">
        <v>0.3</v>
      </c>
      <c r="F135" s="58">
        <v>0.1</v>
      </c>
      <c r="G135" s="86">
        <v>15</v>
      </c>
      <c r="H135" s="58">
        <v>1.1</v>
      </c>
      <c r="I135" s="58">
        <v>11.4</v>
      </c>
      <c r="J135" s="58">
        <v>0.2</v>
      </c>
      <c r="K135" s="58">
        <v>0</v>
      </c>
      <c r="L135" s="72" t="s">
        <v>98</v>
      </c>
      <c r="M135" s="73"/>
    </row>
    <row r="136" spans="1:13" ht="15.75">
      <c r="A136" s="106"/>
      <c r="B136" s="65" t="s">
        <v>97</v>
      </c>
      <c r="C136" s="12">
        <v>15</v>
      </c>
      <c r="D136" s="44">
        <v>6.5</v>
      </c>
      <c r="E136" s="44">
        <v>5.6</v>
      </c>
      <c r="F136" s="44">
        <v>0</v>
      </c>
      <c r="G136" s="45">
        <v>76</v>
      </c>
      <c r="H136" s="44">
        <v>4.8</v>
      </c>
      <c r="I136" s="44">
        <v>6.6</v>
      </c>
      <c r="J136" s="44">
        <v>0.4</v>
      </c>
      <c r="K136" s="44">
        <v>0.7</v>
      </c>
      <c r="L136" s="72" t="s">
        <v>98</v>
      </c>
      <c r="M136" s="73" t="s">
        <v>332</v>
      </c>
    </row>
    <row r="137" spans="1:13" ht="15.75">
      <c r="A137" s="105" t="s">
        <v>334</v>
      </c>
      <c r="B137" s="6" t="s">
        <v>333</v>
      </c>
      <c r="C137" s="12">
        <v>15</v>
      </c>
      <c r="D137" s="44">
        <v>4.9</v>
      </c>
      <c r="E137" s="44">
        <v>0.4</v>
      </c>
      <c r="F137" s="44">
        <v>0.1</v>
      </c>
      <c r="G137" s="45">
        <v>23</v>
      </c>
      <c r="H137" s="44">
        <v>1.6</v>
      </c>
      <c r="I137" s="44">
        <v>17.7</v>
      </c>
      <c r="J137" s="44">
        <v>0.3</v>
      </c>
      <c r="K137" s="44">
        <v>0</v>
      </c>
      <c r="L137" s="72" t="s">
        <v>98</v>
      </c>
      <c r="M137" s="73" t="s">
        <v>335</v>
      </c>
    </row>
    <row r="138" spans="1:13" ht="15.75">
      <c r="A138" s="105"/>
      <c r="B138" s="6" t="s">
        <v>336</v>
      </c>
      <c r="C138" s="19">
        <v>10</v>
      </c>
      <c r="D138" s="8">
        <v>2.8</v>
      </c>
      <c r="E138" s="8">
        <v>0.38</v>
      </c>
      <c r="F138" s="8">
        <v>0.05</v>
      </c>
      <c r="G138" s="9">
        <v>15</v>
      </c>
      <c r="H138" s="8">
        <v>1.3</v>
      </c>
      <c r="I138" s="8">
        <v>3</v>
      </c>
      <c r="J138" s="8">
        <v>0.2</v>
      </c>
      <c r="K138" s="8">
        <v>0.1</v>
      </c>
      <c r="L138" s="72" t="s">
        <v>337</v>
      </c>
      <c r="M138" s="46"/>
    </row>
    <row r="139" spans="1:13" ht="15.75">
      <c r="A139" s="106"/>
      <c r="B139" s="6" t="s">
        <v>336</v>
      </c>
      <c r="C139" s="19">
        <v>15</v>
      </c>
      <c r="D139" s="8">
        <v>4.27</v>
      </c>
      <c r="E139" s="8">
        <v>0.6</v>
      </c>
      <c r="F139" s="8">
        <v>0.1</v>
      </c>
      <c r="G139" s="9">
        <v>23</v>
      </c>
      <c r="H139" s="8">
        <v>2</v>
      </c>
      <c r="I139" s="8">
        <v>4.5</v>
      </c>
      <c r="J139" s="8">
        <v>0.4</v>
      </c>
      <c r="K139" s="8">
        <v>0.2</v>
      </c>
      <c r="L139" s="72" t="s">
        <v>337</v>
      </c>
      <c r="M139" s="46"/>
    </row>
    <row r="140" spans="1:13" ht="15.75">
      <c r="A140" s="105" t="s">
        <v>338</v>
      </c>
      <c r="B140" s="6" t="s">
        <v>135</v>
      </c>
      <c r="C140" s="19">
        <v>200</v>
      </c>
      <c r="D140" s="8">
        <v>2</v>
      </c>
      <c r="E140" s="8">
        <v>4.3</v>
      </c>
      <c r="F140" s="8">
        <v>9.3</v>
      </c>
      <c r="G140" s="9">
        <v>84</v>
      </c>
      <c r="H140" s="8">
        <v>24</v>
      </c>
      <c r="I140" s="8">
        <v>21.3</v>
      </c>
      <c r="J140" s="8">
        <v>0.7</v>
      </c>
      <c r="K140" s="8">
        <v>20.9</v>
      </c>
      <c r="L140" s="17" t="s">
        <v>136</v>
      </c>
      <c r="M140" s="46"/>
    </row>
    <row r="141" spans="1:13" ht="15.75">
      <c r="A141" s="105"/>
      <c r="B141" s="6" t="s">
        <v>135</v>
      </c>
      <c r="C141" s="19">
        <v>150</v>
      </c>
      <c r="D141" s="8">
        <v>1.5</v>
      </c>
      <c r="E141" s="8">
        <v>3.2</v>
      </c>
      <c r="F141" s="8">
        <v>7</v>
      </c>
      <c r="G141" s="9">
        <v>63</v>
      </c>
      <c r="H141" s="8">
        <v>18</v>
      </c>
      <c r="I141" s="8">
        <v>16</v>
      </c>
      <c r="J141" s="8">
        <v>0.5</v>
      </c>
      <c r="K141" s="8">
        <v>15.7</v>
      </c>
      <c r="L141" s="17" t="s">
        <v>136</v>
      </c>
      <c r="M141" s="46"/>
    </row>
    <row r="142" spans="1:13" ht="15.75">
      <c r="A142" s="106"/>
      <c r="B142" s="6" t="s">
        <v>339</v>
      </c>
      <c r="C142" s="12">
        <v>207</v>
      </c>
      <c r="D142" s="8">
        <v>2.7</v>
      </c>
      <c r="E142" s="8">
        <v>3.6</v>
      </c>
      <c r="F142" s="8">
        <v>16.8</v>
      </c>
      <c r="G142" s="9">
        <v>111</v>
      </c>
      <c r="H142" s="58">
        <v>42.7</v>
      </c>
      <c r="I142" s="58">
        <v>35.3</v>
      </c>
      <c r="J142" s="58">
        <v>1.7</v>
      </c>
      <c r="K142" s="8">
        <v>20.4</v>
      </c>
      <c r="L142" s="17" t="s">
        <v>340</v>
      </c>
      <c r="M142" s="46"/>
    </row>
    <row r="143" spans="1:13" ht="15.75">
      <c r="A143" s="105" t="s">
        <v>341</v>
      </c>
      <c r="B143" s="6" t="s">
        <v>342</v>
      </c>
      <c r="C143" s="12">
        <v>155</v>
      </c>
      <c r="D143" s="8">
        <v>2</v>
      </c>
      <c r="E143" s="8">
        <v>2.7</v>
      </c>
      <c r="F143" s="8">
        <v>12.6</v>
      </c>
      <c r="G143" s="9">
        <v>83</v>
      </c>
      <c r="H143" s="58">
        <v>31.9</v>
      </c>
      <c r="I143" s="58">
        <v>26.5</v>
      </c>
      <c r="J143" s="58">
        <v>1.3</v>
      </c>
      <c r="K143" s="58">
        <v>15.4</v>
      </c>
      <c r="L143" s="17" t="s">
        <v>340</v>
      </c>
      <c r="M143" s="46"/>
    </row>
    <row r="144" spans="1:13" ht="15.75">
      <c r="A144" s="105"/>
      <c r="B144" s="6" t="s">
        <v>343</v>
      </c>
      <c r="C144" s="12">
        <v>200</v>
      </c>
      <c r="D144" s="110">
        <v>1.3</v>
      </c>
      <c r="E144" s="110">
        <v>4</v>
      </c>
      <c r="F144" s="110">
        <v>10.5</v>
      </c>
      <c r="G144" s="111">
        <v>83</v>
      </c>
      <c r="H144" s="112">
        <v>18.7</v>
      </c>
      <c r="I144" s="112">
        <v>16.6</v>
      </c>
      <c r="J144" s="112">
        <v>0.7</v>
      </c>
      <c r="K144" s="110">
        <v>6</v>
      </c>
      <c r="L144" s="72" t="s">
        <v>344</v>
      </c>
      <c r="M144" s="46"/>
    </row>
    <row r="145" spans="1:13" ht="15.75">
      <c r="A145" s="106"/>
      <c r="B145" s="6" t="s">
        <v>343</v>
      </c>
      <c r="C145" s="12">
        <v>150</v>
      </c>
      <c r="D145" s="110">
        <v>1</v>
      </c>
      <c r="E145" s="110">
        <v>3</v>
      </c>
      <c r="F145" s="110">
        <v>7.8</v>
      </c>
      <c r="G145" s="111">
        <v>63</v>
      </c>
      <c r="H145" s="112">
        <v>14</v>
      </c>
      <c r="I145" s="112">
        <v>12.5</v>
      </c>
      <c r="J145" s="112">
        <v>0.5</v>
      </c>
      <c r="K145" s="110">
        <v>4.5</v>
      </c>
      <c r="L145" s="72" t="s">
        <v>344</v>
      </c>
      <c r="M145" s="46"/>
    </row>
    <row r="146" spans="1:13" ht="15.75">
      <c r="A146" s="105" t="s">
        <v>345</v>
      </c>
      <c r="B146" s="6" t="s">
        <v>346</v>
      </c>
      <c r="C146" s="12">
        <v>200</v>
      </c>
      <c r="D146" s="110">
        <v>4.32</v>
      </c>
      <c r="E146" s="110">
        <v>4.5</v>
      </c>
      <c r="F146" s="110">
        <v>12.1</v>
      </c>
      <c r="G146" s="111">
        <v>106</v>
      </c>
      <c r="H146" s="112">
        <v>146.8</v>
      </c>
      <c r="I146" s="112">
        <v>21.8</v>
      </c>
      <c r="J146" s="112">
        <v>0.3</v>
      </c>
      <c r="K146" s="110">
        <v>2.1</v>
      </c>
      <c r="L146" s="72" t="s">
        <v>347</v>
      </c>
      <c r="M146" s="46"/>
    </row>
    <row r="147" spans="1:13" ht="15.75">
      <c r="A147" s="105"/>
      <c r="B147" s="113" t="s">
        <v>346</v>
      </c>
      <c r="C147" s="114">
        <v>150</v>
      </c>
      <c r="D147" s="115">
        <v>3.2</v>
      </c>
      <c r="E147" s="115">
        <v>3.4</v>
      </c>
      <c r="F147" s="115">
        <v>9</v>
      </c>
      <c r="G147" s="116">
        <v>80</v>
      </c>
      <c r="H147" s="117">
        <v>110.1</v>
      </c>
      <c r="I147" s="117">
        <v>16.4</v>
      </c>
      <c r="J147" s="117">
        <v>0.3</v>
      </c>
      <c r="K147" s="115">
        <v>1.632</v>
      </c>
      <c r="L147" s="72" t="s">
        <v>347</v>
      </c>
      <c r="M147" s="46"/>
    </row>
    <row r="148" spans="1:13" ht="15.75">
      <c r="A148" s="106"/>
      <c r="B148" s="6" t="s">
        <v>348</v>
      </c>
      <c r="C148" s="114">
        <v>200</v>
      </c>
      <c r="D148" s="115">
        <v>4.6</v>
      </c>
      <c r="E148" s="115">
        <v>4.7</v>
      </c>
      <c r="F148" s="115">
        <v>13.2</v>
      </c>
      <c r="G148" s="116">
        <v>113</v>
      </c>
      <c r="H148" s="117">
        <v>147.6</v>
      </c>
      <c r="I148" s="117">
        <v>25.7</v>
      </c>
      <c r="J148" s="117">
        <v>0.5</v>
      </c>
      <c r="K148" s="115">
        <v>0.2</v>
      </c>
      <c r="L148" s="72" t="s">
        <v>347</v>
      </c>
      <c r="M148" s="46"/>
    </row>
    <row r="149" spans="1:13" ht="15.75">
      <c r="A149" s="105" t="s">
        <v>349</v>
      </c>
      <c r="B149" s="6" t="s">
        <v>348</v>
      </c>
      <c r="C149" s="114">
        <v>150</v>
      </c>
      <c r="D149" s="115">
        <v>3.4</v>
      </c>
      <c r="E149" s="115">
        <v>3.5</v>
      </c>
      <c r="F149" s="115">
        <v>9.9</v>
      </c>
      <c r="G149" s="116">
        <v>85</v>
      </c>
      <c r="H149" s="117">
        <v>110.7</v>
      </c>
      <c r="I149" s="117">
        <v>19.3</v>
      </c>
      <c r="J149" s="117">
        <v>0.3</v>
      </c>
      <c r="K149" s="115">
        <v>0.2</v>
      </c>
      <c r="L149" s="72" t="s">
        <v>347</v>
      </c>
      <c r="M149" s="46"/>
    </row>
    <row r="150" spans="1:13" ht="15.75">
      <c r="A150" s="105"/>
      <c r="B150" s="6" t="s">
        <v>350</v>
      </c>
      <c r="C150" s="19" t="s">
        <v>351</v>
      </c>
      <c r="D150" s="8">
        <v>6.8</v>
      </c>
      <c r="E150" s="8">
        <v>9.2</v>
      </c>
      <c r="F150" s="8">
        <v>13</v>
      </c>
      <c r="G150" s="9">
        <v>162</v>
      </c>
      <c r="H150" s="8">
        <v>67.3</v>
      </c>
      <c r="I150" s="8">
        <v>34.2</v>
      </c>
      <c r="J150" s="8">
        <v>1.4</v>
      </c>
      <c r="K150" s="8">
        <v>12.8</v>
      </c>
      <c r="L150" s="17" t="s">
        <v>352</v>
      </c>
      <c r="M150" s="46"/>
    </row>
    <row r="151" spans="1:13" ht="15.75">
      <c r="A151" s="106"/>
      <c r="B151" s="6" t="s">
        <v>350</v>
      </c>
      <c r="C151" s="19" t="s">
        <v>329</v>
      </c>
      <c r="D151" s="8">
        <v>5.1</v>
      </c>
      <c r="E151" s="8">
        <v>6.9</v>
      </c>
      <c r="F151" s="8">
        <v>9.7</v>
      </c>
      <c r="G151" s="9">
        <v>122</v>
      </c>
      <c r="H151" s="8">
        <v>50.8</v>
      </c>
      <c r="I151" s="8">
        <v>25.8</v>
      </c>
      <c r="J151" s="8">
        <v>1.1</v>
      </c>
      <c r="K151" s="8">
        <v>7.68</v>
      </c>
      <c r="L151" s="17" t="s">
        <v>352</v>
      </c>
      <c r="M151" s="46"/>
    </row>
    <row r="152" spans="1:13" ht="15.75">
      <c r="A152" s="105" t="s">
        <v>353</v>
      </c>
      <c r="B152" s="6" t="s">
        <v>354</v>
      </c>
      <c r="C152" s="19">
        <v>200</v>
      </c>
      <c r="D152" s="8">
        <v>6.5</v>
      </c>
      <c r="E152" s="8">
        <v>5.3</v>
      </c>
      <c r="F152" s="8">
        <v>31.6</v>
      </c>
      <c r="G152" s="9">
        <v>138</v>
      </c>
      <c r="H152" s="8">
        <v>18.4</v>
      </c>
      <c r="I152" s="8">
        <v>19.1</v>
      </c>
      <c r="J152" s="8">
        <v>0.9</v>
      </c>
      <c r="K152" s="8">
        <v>9.1</v>
      </c>
      <c r="L152" s="17" t="s">
        <v>355</v>
      </c>
      <c r="M152" s="46"/>
    </row>
    <row r="153" spans="1:13" ht="15.75">
      <c r="A153" s="105"/>
      <c r="B153" s="6" t="s">
        <v>354</v>
      </c>
      <c r="C153" s="19">
        <v>150</v>
      </c>
      <c r="D153" s="8">
        <v>4.9</v>
      </c>
      <c r="E153" s="8">
        <v>4</v>
      </c>
      <c r="F153" s="8">
        <v>23.7</v>
      </c>
      <c r="G153" s="9">
        <v>104</v>
      </c>
      <c r="H153" s="8">
        <v>13.8</v>
      </c>
      <c r="I153" s="8">
        <v>14.3</v>
      </c>
      <c r="J153" s="8">
        <v>0.7</v>
      </c>
      <c r="K153" s="8">
        <v>6.8</v>
      </c>
      <c r="L153" s="17" t="s">
        <v>355</v>
      </c>
      <c r="M153" s="46"/>
    </row>
    <row r="154" spans="1:13" ht="15.75">
      <c r="A154" s="106"/>
      <c r="B154" s="6" t="s">
        <v>356</v>
      </c>
      <c r="C154" s="19">
        <v>200</v>
      </c>
      <c r="D154" s="8">
        <v>7.5</v>
      </c>
      <c r="E154" s="8">
        <v>2.3</v>
      </c>
      <c r="F154" s="8">
        <v>17.1</v>
      </c>
      <c r="G154" s="9">
        <v>116</v>
      </c>
      <c r="H154" s="8">
        <v>17.2</v>
      </c>
      <c r="I154" s="8">
        <v>33.1</v>
      </c>
      <c r="J154" s="8">
        <v>0.9</v>
      </c>
      <c r="K154" s="8">
        <v>8.7</v>
      </c>
      <c r="L154" s="17" t="s">
        <v>355</v>
      </c>
      <c r="M154" s="46"/>
    </row>
    <row r="155" spans="1:13" ht="15.75">
      <c r="A155" s="106"/>
      <c r="B155" s="6" t="s">
        <v>357</v>
      </c>
      <c r="C155" s="19">
        <v>150</v>
      </c>
      <c r="D155" s="8">
        <v>5.6</v>
      </c>
      <c r="E155" s="8">
        <v>1.7</v>
      </c>
      <c r="F155" s="8">
        <v>12.8</v>
      </c>
      <c r="G155" s="9">
        <v>87</v>
      </c>
      <c r="H155" s="8">
        <v>12.9</v>
      </c>
      <c r="I155" s="8">
        <v>24.8</v>
      </c>
      <c r="J155" s="8">
        <v>0.7</v>
      </c>
      <c r="K155" s="8">
        <v>6.5</v>
      </c>
      <c r="L155" s="17" t="s">
        <v>355</v>
      </c>
      <c r="M155" s="46"/>
    </row>
    <row r="156" spans="1:13" ht="15.75">
      <c r="A156" s="106"/>
      <c r="B156" s="6" t="s">
        <v>358</v>
      </c>
      <c r="C156" s="19">
        <v>200</v>
      </c>
      <c r="D156" s="8">
        <v>2.4</v>
      </c>
      <c r="E156" s="8">
        <v>2</v>
      </c>
      <c r="F156" s="8">
        <v>14</v>
      </c>
      <c r="G156" s="9">
        <v>84</v>
      </c>
      <c r="H156" s="8">
        <v>21.4</v>
      </c>
      <c r="I156" s="8">
        <v>24.5</v>
      </c>
      <c r="J156" s="8">
        <v>0.8</v>
      </c>
      <c r="K156" s="8">
        <v>18.8</v>
      </c>
      <c r="L156" s="17" t="s">
        <v>359</v>
      </c>
      <c r="M156" s="46"/>
    </row>
    <row r="157" spans="1:13" ht="15.75">
      <c r="A157" s="106"/>
      <c r="B157" s="6" t="s">
        <v>358</v>
      </c>
      <c r="C157" s="19">
        <v>150</v>
      </c>
      <c r="D157" s="8">
        <v>1.8</v>
      </c>
      <c r="E157" s="8">
        <v>1.5</v>
      </c>
      <c r="F157" s="8">
        <v>10.5</v>
      </c>
      <c r="G157" s="9">
        <v>63</v>
      </c>
      <c r="H157" s="8">
        <v>16.1</v>
      </c>
      <c r="I157" s="8">
        <v>18.3</v>
      </c>
      <c r="J157" s="8">
        <v>0.6</v>
      </c>
      <c r="K157" s="8">
        <v>14.1</v>
      </c>
      <c r="L157" s="17" t="s">
        <v>359</v>
      </c>
      <c r="M157" s="46"/>
    </row>
    <row r="158" spans="1:13" ht="15.75">
      <c r="A158" s="105" t="s">
        <v>360</v>
      </c>
      <c r="B158" s="6" t="s">
        <v>361</v>
      </c>
      <c r="C158" s="19">
        <v>200</v>
      </c>
      <c r="D158" s="8">
        <v>11.3</v>
      </c>
      <c r="E158" s="8">
        <v>4.8</v>
      </c>
      <c r="F158" s="8">
        <v>23.6</v>
      </c>
      <c r="G158" s="9">
        <v>125</v>
      </c>
      <c r="H158" s="8">
        <v>28.7</v>
      </c>
      <c r="I158" s="8">
        <v>32.3</v>
      </c>
      <c r="J158" s="8">
        <v>2</v>
      </c>
      <c r="K158" s="8">
        <v>10.1</v>
      </c>
      <c r="L158" s="17" t="s">
        <v>362</v>
      </c>
      <c r="M158" s="46"/>
    </row>
    <row r="159" spans="1:13" ht="15.75">
      <c r="A159" s="105"/>
      <c r="B159" s="6" t="s">
        <v>361</v>
      </c>
      <c r="C159" s="19">
        <v>150</v>
      </c>
      <c r="D159" s="8">
        <v>8.5</v>
      </c>
      <c r="E159" s="8">
        <v>3.6</v>
      </c>
      <c r="F159" s="8">
        <v>17.7</v>
      </c>
      <c r="G159" s="9">
        <v>94</v>
      </c>
      <c r="H159" s="8">
        <v>21.5</v>
      </c>
      <c r="I159" s="8">
        <v>24.2</v>
      </c>
      <c r="J159" s="8">
        <v>1.5</v>
      </c>
      <c r="K159" s="8">
        <v>7.6</v>
      </c>
      <c r="L159" s="17" t="s">
        <v>362</v>
      </c>
      <c r="M159" s="46"/>
    </row>
    <row r="160" spans="1:13" ht="15.75">
      <c r="A160" s="106"/>
      <c r="B160" s="6" t="s">
        <v>363</v>
      </c>
      <c r="C160" s="19" t="s">
        <v>364</v>
      </c>
      <c r="D160" s="8">
        <v>6.9</v>
      </c>
      <c r="E160" s="8">
        <v>6.8</v>
      </c>
      <c r="F160" s="8">
        <v>16.7</v>
      </c>
      <c r="G160" s="9">
        <v>93</v>
      </c>
      <c r="H160" s="8">
        <v>84.8</v>
      </c>
      <c r="I160" s="8">
        <v>24.3</v>
      </c>
      <c r="J160" s="8">
        <v>0.6</v>
      </c>
      <c r="K160" s="8">
        <v>7.5</v>
      </c>
      <c r="L160" s="17" t="s">
        <v>365</v>
      </c>
      <c r="M160" s="46"/>
    </row>
    <row r="161" spans="1:13" ht="15.75">
      <c r="A161" s="105" t="s">
        <v>366</v>
      </c>
      <c r="B161" s="6" t="s">
        <v>363</v>
      </c>
      <c r="C161" s="19" t="s">
        <v>367</v>
      </c>
      <c r="D161" s="8">
        <v>5.2</v>
      </c>
      <c r="E161" s="8">
        <v>5.1</v>
      </c>
      <c r="F161" s="8">
        <v>12.5</v>
      </c>
      <c r="G161" s="9">
        <v>70</v>
      </c>
      <c r="H161" s="8">
        <v>63.6</v>
      </c>
      <c r="I161" s="8">
        <v>18.2</v>
      </c>
      <c r="J161" s="8">
        <v>5</v>
      </c>
      <c r="K161" s="8">
        <v>5.6</v>
      </c>
      <c r="L161" s="17" t="s">
        <v>365</v>
      </c>
      <c r="M161" s="46"/>
    </row>
    <row r="162" spans="1:13" ht="15.75">
      <c r="A162" s="105"/>
      <c r="B162" s="6" t="s">
        <v>368</v>
      </c>
      <c r="C162" s="19">
        <v>200</v>
      </c>
      <c r="D162" s="8">
        <v>0.7</v>
      </c>
      <c r="E162" s="8">
        <v>3.6</v>
      </c>
      <c r="F162" s="8">
        <v>3.9</v>
      </c>
      <c r="G162" s="9">
        <v>51</v>
      </c>
      <c r="H162" s="8">
        <v>18.8</v>
      </c>
      <c r="I162" s="8">
        <v>9.3</v>
      </c>
      <c r="J162" s="8">
        <v>0.6</v>
      </c>
      <c r="K162" s="8">
        <v>13.6</v>
      </c>
      <c r="L162" s="17" t="s">
        <v>369</v>
      </c>
      <c r="M162" s="46"/>
    </row>
    <row r="163" spans="1:13" ht="15.75">
      <c r="A163" s="106"/>
      <c r="B163" s="6" t="s">
        <v>368</v>
      </c>
      <c r="C163" s="19">
        <v>150</v>
      </c>
      <c r="D163" s="8">
        <v>0.5</v>
      </c>
      <c r="E163" s="8">
        <v>2.7</v>
      </c>
      <c r="F163" s="8">
        <v>2.9</v>
      </c>
      <c r="G163" s="9">
        <v>39</v>
      </c>
      <c r="H163" s="8">
        <v>14.1</v>
      </c>
      <c r="I163" s="8">
        <v>7</v>
      </c>
      <c r="J163" s="8">
        <v>0.5</v>
      </c>
      <c r="K163" s="8">
        <v>10.2</v>
      </c>
      <c r="L163" s="17" t="s">
        <v>369</v>
      </c>
      <c r="M163" s="46"/>
    </row>
    <row r="164" spans="1:13" ht="15.75">
      <c r="A164" s="105" t="s">
        <v>370</v>
      </c>
      <c r="B164" s="6" t="s">
        <v>371</v>
      </c>
      <c r="C164" s="19" t="s">
        <v>215</v>
      </c>
      <c r="D164" s="8">
        <v>7.7</v>
      </c>
      <c r="E164" s="8">
        <v>3.6</v>
      </c>
      <c r="F164" s="8">
        <v>7.2</v>
      </c>
      <c r="G164" s="9">
        <v>88</v>
      </c>
      <c r="H164" s="8">
        <v>12.9</v>
      </c>
      <c r="I164" s="8">
        <v>34.4</v>
      </c>
      <c r="J164" s="8">
        <v>1.2</v>
      </c>
      <c r="K164" s="8">
        <v>3.31</v>
      </c>
      <c r="L164" s="17" t="s">
        <v>372</v>
      </c>
      <c r="M164" s="46" t="s">
        <v>332</v>
      </c>
    </row>
    <row r="165" spans="1:13" ht="15.75">
      <c r="A165" s="105"/>
      <c r="B165" s="6" t="s">
        <v>371</v>
      </c>
      <c r="C165" s="19" t="s">
        <v>217</v>
      </c>
      <c r="D165" s="8">
        <v>5.8</v>
      </c>
      <c r="E165" s="8">
        <v>2.7</v>
      </c>
      <c r="F165" s="8">
        <v>5.4</v>
      </c>
      <c r="G165" s="9">
        <v>66</v>
      </c>
      <c r="H165" s="8">
        <v>9.7</v>
      </c>
      <c r="I165" s="8">
        <v>25.8</v>
      </c>
      <c r="J165" s="8">
        <v>1</v>
      </c>
      <c r="K165" s="8">
        <v>2.48</v>
      </c>
      <c r="L165" s="17" t="s">
        <v>372</v>
      </c>
      <c r="M165" s="46" t="s">
        <v>332</v>
      </c>
    </row>
    <row r="166" spans="1:13" ht="15.75">
      <c r="A166" s="106"/>
      <c r="B166" s="6" t="s">
        <v>373</v>
      </c>
      <c r="C166" s="19" t="s">
        <v>215</v>
      </c>
      <c r="D166" s="8">
        <v>6.9</v>
      </c>
      <c r="E166" s="8">
        <v>7.9</v>
      </c>
      <c r="F166" s="8">
        <v>27.5</v>
      </c>
      <c r="G166" s="9">
        <v>126</v>
      </c>
      <c r="H166" s="8">
        <v>16</v>
      </c>
      <c r="I166" s="8">
        <v>15.8</v>
      </c>
      <c r="J166" s="8">
        <v>1</v>
      </c>
      <c r="K166" s="8">
        <v>2</v>
      </c>
      <c r="L166" s="17" t="s">
        <v>372</v>
      </c>
      <c r="M166" s="46"/>
    </row>
    <row r="167" spans="1:13" ht="15.75">
      <c r="A167" s="106"/>
      <c r="B167" s="6" t="s">
        <v>373</v>
      </c>
      <c r="C167" s="19" t="s">
        <v>217</v>
      </c>
      <c r="D167" s="8">
        <v>5.2</v>
      </c>
      <c r="E167" s="8">
        <v>5.9</v>
      </c>
      <c r="F167" s="8">
        <v>20.6</v>
      </c>
      <c r="G167" s="9">
        <v>95</v>
      </c>
      <c r="H167" s="8">
        <v>12</v>
      </c>
      <c r="I167" s="8">
        <v>11.9</v>
      </c>
      <c r="J167" s="8">
        <v>1</v>
      </c>
      <c r="K167" s="8">
        <v>1.8</v>
      </c>
      <c r="L167" s="17" t="s">
        <v>372</v>
      </c>
      <c r="M167" s="46"/>
    </row>
    <row r="168" spans="1:13" ht="15.75">
      <c r="A168" s="106"/>
      <c r="B168" s="6" t="s">
        <v>179</v>
      </c>
      <c r="C168" s="19">
        <v>200</v>
      </c>
      <c r="D168" s="8">
        <v>3.9</v>
      </c>
      <c r="E168" s="8">
        <v>4.8</v>
      </c>
      <c r="F168" s="8">
        <v>18.8</v>
      </c>
      <c r="G168" s="9">
        <v>134</v>
      </c>
      <c r="H168" s="8">
        <v>100.7</v>
      </c>
      <c r="I168" s="8">
        <v>31.5</v>
      </c>
      <c r="J168" s="8">
        <v>0.9</v>
      </c>
      <c r="K168" s="8">
        <v>6.8</v>
      </c>
      <c r="L168" s="72" t="s">
        <v>180</v>
      </c>
      <c r="M168" s="46"/>
    </row>
    <row r="169" spans="1:13" ht="15.75">
      <c r="A169" s="106"/>
      <c r="B169" s="113" t="s">
        <v>179</v>
      </c>
      <c r="C169" s="437">
        <v>150</v>
      </c>
      <c r="D169" s="329">
        <v>2.9</v>
      </c>
      <c r="E169" s="329">
        <v>3.6</v>
      </c>
      <c r="F169" s="329">
        <v>14.1</v>
      </c>
      <c r="G169" s="330">
        <v>101</v>
      </c>
      <c r="H169" s="329">
        <v>75.5</v>
      </c>
      <c r="I169" s="329">
        <v>23.6</v>
      </c>
      <c r="J169" s="329">
        <v>0.7</v>
      </c>
      <c r="K169" s="329">
        <v>5.1</v>
      </c>
      <c r="L169" s="438" t="s">
        <v>180</v>
      </c>
      <c r="M169" s="46"/>
    </row>
    <row r="170" spans="2:12" ht="15.75">
      <c r="B170" s="439" t="s">
        <v>2112</v>
      </c>
      <c r="C170" s="332">
        <v>12</v>
      </c>
      <c r="D170" s="440">
        <v>1.7</v>
      </c>
      <c r="E170" s="440">
        <v>1.3</v>
      </c>
      <c r="F170" s="440">
        <v>1.1</v>
      </c>
      <c r="G170" s="332">
        <v>23</v>
      </c>
      <c r="H170" s="333"/>
      <c r="I170" s="333"/>
      <c r="J170" s="333"/>
      <c r="K170" s="440">
        <v>0.06</v>
      </c>
      <c r="L170" s="72" t="s">
        <v>2109</v>
      </c>
    </row>
    <row r="171" spans="2:12" ht="15.75">
      <c r="B171" s="439" t="s">
        <v>2112</v>
      </c>
      <c r="C171" s="332">
        <v>14</v>
      </c>
      <c r="D171" s="339">
        <f>D170/12*14</f>
        <v>1.9833333333333334</v>
      </c>
      <c r="E171" s="339">
        <f>E170/12*14</f>
        <v>1.5166666666666666</v>
      </c>
      <c r="F171" s="339">
        <f>F170/12*14</f>
        <v>1.2833333333333334</v>
      </c>
      <c r="G171" s="332">
        <v>27</v>
      </c>
      <c r="H171" s="333"/>
      <c r="I171" s="333"/>
      <c r="J171" s="333"/>
      <c r="K171" s="441">
        <f>K170/12*14</f>
        <v>0.07</v>
      </c>
      <c r="L171" s="72" t="s">
        <v>2109</v>
      </c>
    </row>
    <row r="172" spans="2:12" ht="15.75">
      <c r="B172" s="439" t="s">
        <v>2112</v>
      </c>
      <c r="C172" s="332">
        <v>15</v>
      </c>
      <c r="D172" s="339">
        <f>D170/12*15</f>
        <v>2.125</v>
      </c>
      <c r="E172" s="339">
        <f>E170/12*15</f>
        <v>1.625</v>
      </c>
      <c r="F172" s="339">
        <f>F170/12*15</f>
        <v>1.375</v>
      </c>
      <c r="G172" s="332">
        <v>29</v>
      </c>
      <c r="H172" s="333"/>
      <c r="I172" s="333"/>
      <c r="J172" s="333"/>
      <c r="K172" s="441">
        <f>K170/12*15</f>
        <v>0.075</v>
      </c>
      <c r="L172" s="72" t="s">
        <v>2109</v>
      </c>
    </row>
  </sheetData>
  <sheetProtection selectLockedCells="1" selectUnlockedCells="1"/>
  <mergeCells count="7">
    <mergeCell ref="M1:M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196"/>
  <sheetViews>
    <sheetView zoomScale="98" zoomScaleNormal="98" zoomScalePageLayoutView="0" workbookViewId="0" topLeftCell="B1">
      <selection activeCell="G5" sqref="G5"/>
    </sheetView>
  </sheetViews>
  <sheetFormatPr defaultColWidth="10.25390625" defaultRowHeight="12.75"/>
  <cols>
    <col min="1" max="1" width="0" style="94" hidden="1" customWidth="1"/>
    <col min="2" max="2" width="43.875" style="118" customWidth="1"/>
    <col min="3" max="3" width="10.25390625" style="119" customWidth="1"/>
    <col min="4" max="11" width="10.25390625" style="120" customWidth="1"/>
    <col min="12" max="12" width="21.875" style="120" customWidth="1"/>
    <col min="13" max="13" width="23.00390625" style="94" customWidth="1"/>
    <col min="14" max="16384" width="10.25390625" style="94" customWidth="1"/>
  </cols>
  <sheetData>
    <row r="1" spans="1:13" ht="15.75" customHeight="1">
      <c r="A1" s="852"/>
      <c r="B1" s="853" t="s">
        <v>1</v>
      </c>
      <c r="C1" s="854" t="s">
        <v>193</v>
      </c>
      <c r="D1" s="850" t="s">
        <v>194</v>
      </c>
      <c r="E1" s="850"/>
      <c r="F1" s="850"/>
      <c r="G1" s="850"/>
      <c r="H1" s="851" t="s">
        <v>195</v>
      </c>
      <c r="I1" s="851"/>
      <c r="J1" s="851"/>
      <c r="K1" s="848" t="s">
        <v>196</v>
      </c>
      <c r="L1" s="848" t="s">
        <v>7</v>
      </c>
      <c r="M1" s="848" t="s">
        <v>197</v>
      </c>
    </row>
    <row r="2" spans="1:13" ht="47.25">
      <c r="A2" s="852"/>
      <c r="B2" s="853"/>
      <c r="C2" s="854"/>
      <c r="D2" s="121" t="s">
        <v>198</v>
      </c>
      <c r="E2" s="121" t="s">
        <v>199</v>
      </c>
      <c r="F2" s="121" t="s">
        <v>200</v>
      </c>
      <c r="G2" s="121" t="s">
        <v>201</v>
      </c>
      <c r="H2" s="47" t="s">
        <v>11</v>
      </c>
      <c r="I2" s="47" t="s">
        <v>12</v>
      </c>
      <c r="J2" s="47" t="s">
        <v>13</v>
      </c>
      <c r="K2" s="848"/>
      <c r="L2" s="848"/>
      <c r="M2" s="848"/>
    </row>
    <row r="3" spans="1:13" ht="15.75">
      <c r="A3" s="105" t="s">
        <v>374</v>
      </c>
      <c r="B3" s="46" t="s">
        <v>81</v>
      </c>
      <c r="C3" s="12">
        <v>200</v>
      </c>
      <c r="D3" s="8">
        <v>0.2</v>
      </c>
      <c r="E3" s="8">
        <v>0.2</v>
      </c>
      <c r="F3" s="8">
        <v>19.9</v>
      </c>
      <c r="G3" s="9">
        <v>82</v>
      </c>
      <c r="H3" s="8">
        <v>1.72</v>
      </c>
      <c r="I3" s="8">
        <v>14.5</v>
      </c>
      <c r="J3" s="8">
        <v>3.6</v>
      </c>
      <c r="K3" s="8">
        <v>0.9</v>
      </c>
      <c r="L3" s="13" t="s">
        <v>82</v>
      </c>
      <c r="M3" s="122" t="s">
        <v>375</v>
      </c>
    </row>
    <row r="4" spans="1:13" ht="15.75">
      <c r="A4" s="105" t="s">
        <v>374</v>
      </c>
      <c r="B4" s="46" t="s">
        <v>81</v>
      </c>
      <c r="C4" s="12">
        <v>180</v>
      </c>
      <c r="D4" s="8">
        <v>0.14400000000000002</v>
      </c>
      <c r="E4" s="8">
        <v>0.14400000000000002</v>
      </c>
      <c r="F4" s="8">
        <v>13.9</v>
      </c>
      <c r="G4" s="9">
        <v>73</v>
      </c>
      <c r="H4" s="8">
        <v>1.5</v>
      </c>
      <c r="I4" s="8">
        <v>13</v>
      </c>
      <c r="J4" s="8">
        <v>3.2</v>
      </c>
      <c r="K4" s="8">
        <v>0.8</v>
      </c>
      <c r="L4" s="13" t="s">
        <v>82</v>
      </c>
      <c r="M4" s="46" t="s">
        <v>375</v>
      </c>
    </row>
    <row r="5" spans="1:13" ht="15.75">
      <c r="A5" s="105" t="s">
        <v>374</v>
      </c>
      <c r="B5" s="46" t="s">
        <v>81</v>
      </c>
      <c r="C5" s="12">
        <v>150</v>
      </c>
      <c r="D5" s="8">
        <v>0.12</v>
      </c>
      <c r="E5" s="8">
        <v>0.12</v>
      </c>
      <c r="F5" s="8">
        <v>10.9</v>
      </c>
      <c r="G5" s="9">
        <v>61</v>
      </c>
      <c r="H5" s="8">
        <v>1.3</v>
      </c>
      <c r="I5" s="8">
        <v>10.9</v>
      </c>
      <c r="J5" s="8">
        <v>2.7</v>
      </c>
      <c r="K5" s="8">
        <v>0.7</v>
      </c>
      <c r="L5" s="13" t="s">
        <v>82</v>
      </c>
      <c r="M5" s="46" t="s">
        <v>375</v>
      </c>
    </row>
    <row r="6" spans="1:13" ht="15.75">
      <c r="A6" s="105" t="s">
        <v>374</v>
      </c>
      <c r="B6" s="46" t="s">
        <v>162</v>
      </c>
      <c r="C6" s="12">
        <v>200</v>
      </c>
      <c r="D6" s="8">
        <v>0.16</v>
      </c>
      <c r="E6" s="8">
        <v>0.12</v>
      </c>
      <c r="F6" s="8">
        <v>20.1</v>
      </c>
      <c r="G6" s="9">
        <v>78</v>
      </c>
      <c r="H6" s="8">
        <v>0.9</v>
      </c>
      <c r="I6" s="8">
        <v>15.9</v>
      </c>
      <c r="J6" s="8">
        <v>4.8</v>
      </c>
      <c r="K6" s="8">
        <v>1</v>
      </c>
      <c r="L6" s="13" t="s">
        <v>82</v>
      </c>
      <c r="M6" s="122" t="s">
        <v>376</v>
      </c>
    </row>
    <row r="7" spans="1:13" ht="15.75">
      <c r="A7" s="105" t="s">
        <v>374</v>
      </c>
      <c r="B7" s="46" t="s">
        <v>162</v>
      </c>
      <c r="C7" s="12">
        <v>180</v>
      </c>
      <c r="D7" s="8">
        <v>0.14400000000000002</v>
      </c>
      <c r="E7" s="8">
        <v>0.10799999999999998</v>
      </c>
      <c r="F7" s="8">
        <v>18.1</v>
      </c>
      <c r="G7" s="9">
        <v>74</v>
      </c>
      <c r="H7" s="8">
        <v>0.8</v>
      </c>
      <c r="I7" s="8">
        <v>14.3</v>
      </c>
      <c r="J7" s="8">
        <v>4.3</v>
      </c>
      <c r="K7" s="8">
        <v>0.9</v>
      </c>
      <c r="L7" s="13" t="s">
        <v>82</v>
      </c>
      <c r="M7" s="46" t="s">
        <v>376</v>
      </c>
    </row>
    <row r="8" spans="1:13" ht="15.75">
      <c r="A8" s="105" t="s">
        <v>374</v>
      </c>
      <c r="B8" s="46" t="s">
        <v>162</v>
      </c>
      <c r="C8" s="12">
        <v>150</v>
      </c>
      <c r="D8" s="8">
        <v>0.12</v>
      </c>
      <c r="E8" s="8">
        <v>0.09</v>
      </c>
      <c r="F8" s="8">
        <v>15.1</v>
      </c>
      <c r="G8" s="9">
        <v>62</v>
      </c>
      <c r="H8" s="8">
        <v>0.6</v>
      </c>
      <c r="I8" s="8">
        <v>11.9</v>
      </c>
      <c r="J8" s="8">
        <v>3.6</v>
      </c>
      <c r="K8" s="8">
        <v>0.7</v>
      </c>
      <c r="L8" s="13" t="s">
        <v>82</v>
      </c>
      <c r="M8" s="46" t="s">
        <v>376</v>
      </c>
    </row>
    <row r="9" spans="1:13" ht="15.75">
      <c r="A9" s="105" t="s">
        <v>377</v>
      </c>
      <c r="B9" s="46" t="s">
        <v>378</v>
      </c>
      <c r="C9" s="12">
        <v>200</v>
      </c>
      <c r="D9" s="8">
        <v>0.45</v>
      </c>
      <c r="E9" s="8">
        <v>0.1</v>
      </c>
      <c r="F9" s="8">
        <v>28.9</v>
      </c>
      <c r="G9" s="9">
        <v>119</v>
      </c>
      <c r="H9" s="8">
        <v>12.9</v>
      </c>
      <c r="I9" s="8">
        <v>23.5</v>
      </c>
      <c r="J9" s="8">
        <v>6.5</v>
      </c>
      <c r="K9" s="8">
        <v>0.2</v>
      </c>
      <c r="L9" s="13" t="s">
        <v>379</v>
      </c>
      <c r="M9" s="122" t="s">
        <v>380</v>
      </c>
    </row>
    <row r="10" spans="1:13" ht="15.75">
      <c r="A10" s="105"/>
      <c r="B10" s="46" t="s">
        <v>378</v>
      </c>
      <c r="C10" s="12">
        <v>180</v>
      </c>
      <c r="D10" s="8">
        <v>0.405</v>
      </c>
      <c r="E10" s="8">
        <v>0.09</v>
      </c>
      <c r="F10" s="8">
        <v>25.6</v>
      </c>
      <c r="G10" s="9">
        <v>105</v>
      </c>
      <c r="H10" s="8">
        <v>11.6</v>
      </c>
      <c r="I10" s="8">
        <v>21.2</v>
      </c>
      <c r="J10" s="8">
        <v>5.9</v>
      </c>
      <c r="K10" s="8">
        <v>0.2</v>
      </c>
      <c r="L10" s="13" t="s">
        <v>379</v>
      </c>
      <c r="M10" s="46" t="s">
        <v>380</v>
      </c>
    </row>
    <row r="11" spans="1:13" ht="15.75">
      <c r="A11" s="123"/>
      <c r="B11" s="46" t="s">
        <v>378</v>
      </c>
      <c r="C11" s="12">
        <v>150</v>
      </c>
      <c r="D11" s="8">
        <v>0.3375</v>
      </c>
      <c r="E11" s="8">
        <v>0.075</v>
      </c>
      <c r="F11" s="8">
        <v>21</v>
      </c>
      <c r="G11" s="9">
        <v>86</v>
      </c>
      <c r="H11" s="8">
        <v>9.7</v>
      </c>
      <c r="I11" s="8">
        <v>17.6</v>
      </c>
      <c r="J11" s="8">
        <v>4.9</v>
      </c>
      <c r="K11" s="8">
        <v>0.2</v>
      </c>
      <c r="L11" s="13" t="s">
        <v>379</v>
      </c>
      <c r="M11" s="46" t="s">
        <v>380</v>
      </c>
    </row>
    <row r="12" spans="1:13" ht="15.75">
      <c r="A12" s="123"/>
      <c r="B12" s="46" t="s">
        <v>381</v>
      </c>
      <c r="C12" s="12">
        <v>200</v>
      </c>
      <c r="D12" s="8">
        <v>0.4</v>
      </c>
      <c r="E12" s="8">
        <v>0.1</v>
      </c>
      <c r="F12" s="8">
        <v>28.7</v>
      </c>
      <c r="G12" s="9">
        <v>117</v>
      </c>
      <c r="H12" s="8">
        <v>8.2</v>
      </c>
      <c r="I12" s="8">
        <v>24</v>
      </c>
      <c r="J12" s="8">
        <v>5.5</v>
      </c>
      <c r="K12" s="8">
        <v>0.1</v>
      </c>
      <c r="L12" s="13" t="s">
        <v>379</v>
      </c>
      <c r="M12" s="122" t="s">
        <v>382</v>
      </c>
    </row>
    <row r="13" spans="1:13" ht="15.75">
      <c r="A13" s="123"/>
      <c r="B13" s="46" t="s">
        <v>381</v>
      </c>
      <c r="C13" s="12">
        <v>180</v>
      </c>
      <c r="D13" s="8">
        <v>0.36</v>
      </c>
      <c r="E13" s="8">
        <v>0.09</v>
      </c>
      <c r="F13" s="8">
        <v>25.3</v>
      </c>
      <c r="G13" s="9">
        <v>103</v>
      </c>
      <c r="H13" s="8">
        <v>7.4</v>
      </c>
      <c r="I13" s="8">
        <v>21.6</v>
      </c>
      <c r="J13" s="8">
        <v>4.9</v>
      </c>
      <c r="K13" s="8">
        <v>0.1</v>
      </c>
      <c r="L13" s="13" t="s">
        <v>379</v>
      </c>
      <c r="M13" s="46" t="s">
        <v>382</v>
      </c>
    </row>
    <row r="14" spans="1:13" ht="15.75">
      <c r="A14" s="123"/>
      <c r="B14" s="46" t="s">
        <v>381</v>
      </c>
      <c r="C14" s="12">
        <v>150</v>
      </c>
      <c r="D14" s="8">
        <v>0.3</v>
      </c>
      <c r="E14" s="8">
        <v>0.075</v>
      </c>
      <c r="F14" s="8">
        <v>20.8</v>
      </c>
      <c r="G14" s="9">
        <v>85</v>
      </c>
      <c r="H14" s="8">
        <v>6.1</v>
      </c>
      <c r="I14" s="8">
        <v>18</v>
      </c>
      <c r="J14" s="8">
        <v>4.9</v>
      </c>
      <c r="K14" s="8">
        <v>3.2</v>
      </c>
      <c r="L14" s="13" t="s">
        <v>379</v>
      </c>
      <c r="M14" s="46" t="s">
        <v>382</v>
      </c>
    </row>
    <row r="15" spans="1:13" ht="15.75">
      <c r="A15" s="105" t="s">
        <v>383</v>
      </c>
      <c r="B15" s="46" t="s">
        <v>60</v>
      </c>
      <c r="C15" s="19">
        <v>200</v>
      </c>
      <c r="D15" s="8">
        <v>0.44</v>
      </c>
      <c r="E15" s="8">
        <v>0.02</v>
      </c>
      <c r="F15" s="8">
        <v>25.9</v>
      </c>
      <c r="G15" s="9">
        <v>105</v>
      </c>
      <c r="H15" s="8">
        <v>31.8</v>
      </c>
      <c r="I15" s="8">
        <v>6</v>
      </c>
      <c r="J15" s="8">
        <v>1.2</v>
      </c>
      <c r="K15" s="8">
        <v>0.4</v>
      </c>
      <c r="L15" s="13" t="s">
        <v>61</v>
      </c>
      <c r="M15" s="124"/>
    </row>
    <row r="16" spans="1:13" ht="15.75">
      <c r="A16" s="105"/>
      <c r="B16" s="46" t="s">
        <v>60</v>
      </c>
      <c r="C16" s="19">
        <v>180</v>
      </c>
      <c r="D16" s="8">
        <v>0.396</v>
      </c>
      <c r="E16" s="8">
        <v>0.018000000000000002</v>
      </c>
      <c r="F16" s="8">
        <v>23.1</v>
      </c>
      <c r="G16" s="9">
        <v>94</v>
      </c>
      <c r="H16" s="8">
        <v>28.6</v>
      </c>
      <c r="I16" s="8">
        <v>5.4</v>
      </c>
      <c r="J16" s="8">
        <v>1.1</v>
      </c>
      <c r="K16" s="8">
        <v>0.4</v>
      </c>
      <c r="L16" s="13" t="s">
        <v>61</v>
      </c>
      <c r="M16" s="124"/>
    </row>
    <row r="17" spans="1:13" ht="15.75">
      <c r="A17" s="123"/>
      <c r="B17" s="46" t="s">
        <v>60</v>
      </c>
      <c r="C17" s="19">
        <v>150</v>
      </c>
      <c r="D17" s="8">
        <v>0.297</v>
      </c>
      <c r="E17" s="8">
        <v>0.013500000000000002</v>
      </c>
      <c r="F17" s="8">
        <v>16.8</v>
      </c>
      <c r="G17" s="9">
        <v>68</v>
      </c>
      <c r="H17" s="8">
        <v>23.9</v>
      </c>
      <c r="I17" s="8">
        <v>4.5</v>
      </c>
      <c r="J17" s="8">
        <v>0.9</v>
      </c>
      <c r="K17" s="8">
        <v>0.3</v>
      </c>
      <c r="L17" s="13" t="s">
        <v>61</v>
      </c>
      <c r="M17" s="124"/>
    </row>
    <row r="18" spans="1:13" ht="15.75">
      <c r="A18" s="105" t="s">
        <v>384</v>
      </c>
      <c r="B18" s="11" t="s">
        <v>385</v>
      </c>
      <c r="C18" s="12">
        <v>200</v>
      </c>
      <c r="D18" s="8">
        <v>0.09</v>
      </c>
      <c r="E18" s="8">
        <v>0.04</v>
      </c>
      <c r="F18" s="8">
        <v>26.14</v>
      </c>
      <c r="G18" s="9">
        <v>105.2</v>
      </c>
      <c r="H18" s="8">
        <v>30.8</v>
      </c>
      <c r="I18" s="8">
        <v>2.4</v>
      </c>
      <c r="J18" s="8">
        <v>0.2</v>
      </c>
      <c r="K18" s="8">
        <v>1.83</v>
      </c>
      <c r="L18" s="13" t="s">
        <v>32</v>
      </c>
      <c r="M18" s="122" t="s">
        <v>386</v>
      </c>
    </row>
    <row r="19" spans="1:13" ht="15.75">
      <c r="A19" s="105"/>
      <c r="B19" s="11" t="s">
        <v>385</v>
      </c>
      <c r="C19" s="12">
        <v>180</v>
      </c>
      <c r="D19" s="8">
        <v>0.081</v>
      </c>
      <c r="E19" s="8">
        <v>0.036000000000000004</v>
      </c>
      <c r="F19" s="8">
        <v>23.526000000000003</v>
      </c>
      <c r="G19" s="9">
        <v>94.68</v>
      </c>
      <c r="H19" s="8">
        <v>9.6</v>
      </c>
      <c r="I19" s="8">
        <v>2.2</v>
      </c>
      <c r="J19" s="8">
        <v>0.1</v>
      </c>
      <c r="K19" s="8">
        <v>1.647</v>
      </c>
      <c r="L19" s="13" t="s">
        <v>32</v>
      </c>
      <c r="M19" s="46" t="s">
        <v>386</v>
      </c>
    </row>
    <row r="20" spans="1:13" ht="15.75">
      <c r="A20" s="123"/>
      <c r="B20" s="11" t="s">
        <v>385</v>
      </c>
      <c r="C20" s="12">
        <v>150</v>
      </c>
      <c r="D20" s="8">
        <v>0.0675</v>
      </c>
      <c r="E20" s="8">
        <v>0.03</v>
      </c>
      <c r="F20" s="8">
        <v>19.605</v>
      </c>
      <c r="G20" s="9">
        <v>78.9</v>
      </c>
      <c r="H20" s="8">
        <v>8.1</v>
      </c>
      <c r="I20" s="8">
        <v>8.1</v>
      </c>
      <c r="J20" s="8">
        <v>0.1</v>
      </c>
      <c r="K20" s="8">
        <v>1.3725</v>
      </c>
      <c r="L20" s="13" t="s">
        <v>32</v>
      </c>
      <c r="M20" s="46" t="s">
        <v>386</v>
      </c>
    </row>
    <row r="21" spans="1:13" ht="15.75">
      <c r="A21" s="123"/>
      <c r="B21" s="11" t="s">
        <v>31</v>
      </c>
      <c r="C21" s="12">
        <v>200</v>
      </c>
      <c r="D21" s="8">
        <v>0.13</v>
      </c>
      <c r="E21" s="8">
        <v>0.1</v>
      </c>
      <c r="F21" s="8">
        <v>27.01</v>
      </c>
      <c r="G21" s="9">
        <v>109.4</v>
      </c>
      <c r="H21" s="8">
        <v>12.3</v>
      </c>
      <c r="I21" s="8">
        <v>1.1</v>
      </c>
      <c r="J21" s="8">
        <v>0.1</v>
      </c>
      <c r="K21" s="8">
        <v>1.8</v>
      </c>
      <c r="L21" s="13" t="s">
        <v>32</v>
      </c>
      <c r="M21" s="122" t="s">
        <v>387</v>
      </c>
    </row>
    <row r="22" spans="1:13" ht="15.75">
      <c r="A22" s="123"/>
      <c r="B22" s="11" t="s">
        <v>31</v>
      </c>
      <c r="C22" s="12">
        <v>180</v>
      </c>
      <c r="D22" s="8">
        <v>0.11699999999999999</v>
      </c>
      <c r="E22" s="8">
        <v>0.09</v>
      </c>
      <c r="F22" s="8">
        <v>24.309</v>
      </c>
      <c r="G22" s="9">
        <v>98.46</v>
      </c>
      <c r="H22" s="8">
        <v>11.1</v>
      </c>
      <c r="I22" s="8">
        <v>1</v>
      </c>
      <c r="J22" s="8">
        <v>0.1</v>
      </c>
      <c r="K22" s="8">
        <v>1.647</v>
      </c>
      <c r="L22" s="13" t="s">
        <v>32</v>
      </c>
      <c r="M22" s="46" t="s">
        <v>387</v>
      </c>
    </row>
    <row r="23" spans="1:13" ht="15.75">
      <c r="A23" s="123"/>
      <c r="B23" s="11" t="s">
        <v>31</v>
      </c>
      <c r="C23" s="12">
        <v>150</v>
      </c>
      <c r="D23" s="8">
        <v>0.0975</v>
      </c>
      <c r="E23" s="8">
        <v>0.075</v>
      </c>
      <c r="F23" s="8">
        <v>20.2575</v>
      </c>
      <c r="G23" s="9">
        <v>82.05</v>
      </c>
      <c r="H23" s="8">
        <v>9.2</v>
      </c>
      <c r="I23" s="8">
        <v>0.8</v>
      </c>
      <c r="J23" s="8">
        <v>0.1</v>
      </c>
      <c r="K23" s="8">
        <v>1.3725</v>
      </c>
      <c r="L23" s="13" t="s">
        <v>32</v>
      </c>
      <c r="M23" s="46" t="s">
        <v>387</v>
      </c>
    </row>
    <row r="24" spans="1:13" ht="15.75">
      <c r="A24" s="123"/>
      <c r="B24" s="11" t="s">
        <v>388</v>
      </c>
      <c r="C24" s="12">
        <v>200</v>
      </c>
      <c r="D24" s="8">
        <v>0.18</v>
      </c>
      <c r="E24" s="8">
        <v>0.08</v>
      </c>
      <c r="F24" s="8">
        <v>28.5</v>
      </c>
      <c r="G24" s="9">
        <v>117</v>
      </c>
      <c r="H24" s="8">
        <v>7.4</v>
      </c>
      <c r="I24" s="8">
        <v>1.2</v>
      </c>
      <c r="J24" s="8">
        <v>0.2</v>
      </c>
      <c r="K24" s="8">
        <v>2</v>
      </c>
      <c r="L24" s="13" t="s">
        <v>32</v>
      </c>
      <c r="M24" s="122" t="s">
        <v>389</v>
      </c>
    </row>
    <row r="25" spans="1:13" ht="15.75">
      <c r="A25" s="123"/>
      <c r="B25" s="11" t="s">
        <v>388</v>
      </c>
      <c r="C25" s="12">
        <v>180</v>
      </c>
      <c r="D25" s="8">
        <v>0.162</v>
      </c>
      <c r="E25" s="8">
        <v>0.07200000000000001</v>
      </c>
      <c r="F25" s="8">
        <v>25.7</v>
      </c>
      <c r="G25" s="9">
        <v>105</v>
      </c>
      <c r="H25" s="8">
        <v>6.7</v>
      </c>
      <c r="I25" s="8">
        <v>1.1</v>
      </c>
      <c r="J25" s="8">
        <v>0.2</v>
      </c>
      <c r="K25" s="8">
        <v>1.8</v>
      </c>
      <c r="L25" s="13" t="s">
        <v>32</v>
      </c>
      <c r="M25" s="46" t="s">
        <v>389</v>
      </c>
    </row>
    <row r="26" spans="1:13" ht="15.75">
      <c r="A26" s="123"/>
      <c r="B26" s="11" t="s">
        <v>388</v>
      </c>
      <c r="C26" s="12">
        <v>150</v>
      </c>
      <c r="D26" s="8">
        <v>0.135</v>
      </c>
      <c r="E26" s="8">
        <v>0.06</v>
      </c>
      <c r="F26" s="8">
        <v>21.4</v>
      </c>
      <c r="G26" s="9">
        <v>88</v>
      </c>
      <c r="H26" s="8">
        <v>5.6</v>
      </c>
      <c r="I26" s="8">
        <v>0.9</v>
      </c>
      <c r="J26" s="8">
        <v>0.2</v>
      </c>
      <c r="K26" s="8">
        <v>1.5</v>
      </c>
      <c r="L26" s="13" t="s">
        <v>32</v>
      </c>
      <c r="M26" s="46" t="s">
        <v>389</v>
      </c>
    </row>
    <row r="27" spans="1:13" ht="15.75">
      <c r="A27" s="105" t="s">
        <v>390</v>
      </c>
      <c r="B27" s="11" t="s">
        <v>391</v>
      </c>
      <c r="C27" s="12">
        <v>200</v>
      </c>
      <c r="D27" s="8">
        <v>0.23</v>
      </c>
      <c r="E27" s="8">
        <v>0.01</v>
      </c>
      <c r="F27" s="8">
        <v>26.7</v>
      </c>
      <c r="G27" s="9">
        <v>106</v>
      </c>
      <c r="H27" s="8">
        <v>12.1</v>
      </c>
      <c r="I27" s="8">
        <v>2.9</v>
      </c>
      <c r="J27" s="8">
        <v>0.7</v>
      </c>
      <c r="K27" s="8">
        <v>0.2</v>
      </c>
      <c r="L27" s="13" t="s">
        <v>392</v>
      </c>
      <c r="M27" s="122" t="s">
        <v>393</v>
      </c>
    </row>
    <row r="28" spans="1:13" ht="15.75">
      <c r="A28" s="105"/>
      <c r="B28" s="11" t="s">
        <v>391</v>
      </c>
      <c r="C28" s="12">
        <v>180</v>
      </c>
      <c r="D28" s="8">
        <v>0.207</v>
      </c>
      <c r="E28" s="8">
        <v>0.009000000000000001</v>
      </c>
      <c r="F28" s="8">
        <v>24.1</v>
      </c>
      <c r="G28" s="9">
        <v>96</v>
      </c>
      <c r="H28" s="8">
        <v>10.8</v>
      </c>
      <c r="I28" s="8">
        <v>2.6</v>
      </c>
      <c r="J28" s="8">
        <v>0.6</v>
      </c>
      <c r="K28" s="8">
        <v>0.1</v>
      </c>
      <c r="L28" s="13" t="s">
        <v>392</v>
      </c>
      <c r="M28" s="46" t="s">
        <v>393</v>
      </c>
    </row>
    <row r="29" spans="1:13" ht="15.75">
      <c r="A29" s="123"/>
      <c r="B29" s="11" t="s">
        <v>391</v>
      </c>
      <c r="C29" s="12">
        <v>150</v>
      </c>
      <c r="D29" s="8">
        <v>0.1725</v>
      </c>
      <c r="E29" s="8">
        <v>0.0075</v>
      </c>
      <c r="F29" s="8">
        <v>20.1</v>
      </c>
      <c r="G29" s="9">
        <v>80</v>
      </c>
      <c r="H29" s="8">
        <v>9</v>
      </c>
      <c r="I29" s="8">
        <v>14.6</v>
      </c>
      <c r="J29" s="8">
        <v>0.5</v>
      </c>
      <c r="K29" s="8">
        <v>0.1</v>
      </c>
      <c r="L29" s="13" t="s">
        <v>392</v>
      </c>
      <c r="M29" s="46" t="s">
        <v>393</v>
      </c>
    </row>
    <row r="30" spans="1:13" ht="15.75">
      <c r="A30" s="105" t="s">
        <v>394</v>
      </c>
      <c r="B30" s="11" t="s">
        <v>395</v>
      </c>
      <c r="C30" s="12">
        <v>200</v>
      </c>
      <c r="D30" s="8">
        <v>0.89</v>
      </c>
      <c r="E30" s="8">
        <v>0.06</v>
      </c>
      <c r="F30" s="8">
        <v>23.6</v>
      </c>
      <c r="G30" s="9">
        <v>98</v>
      </c>
      <c r="H30" s="8">
        <v>32.3</v>
      </c>
      <c r="I30" s="8">
        <v>16.2</v>
      </c>
      <c r="J30" s="8">
        <v>0.6</v>
      </c>
      <c r="K30" s="8">
        <v>0.5</v>
      </c>
      <c r="L30" s="13" t="s">
        <v>396</v>
      </c>
      <c r="M30" s="122" t="s">
        <v>397</v>
      </c>
    </row>
    <row r="31" spans="1:13" ht="15.75">
      <c r="A31" s="105"/>
      <c r="B31" s="11" t="s">
        <v>395</v>
      </c>
      <c r="C31" s="12">
        <v>180</v>
      </c>
      <c r="D31" s="8">
        <v>0.801</v>
      </c>
      <c r="E31" s="8">
        <v>0.05399999999999999</v>
      </c>
      <c r="F31" s="8">
        <v>20.7</v>
      </c>
      <c r="G31" s="9">
        <v>87</v>
      </c>
      <c r="H31" s="8">
        <v>29</v>
      </c>
      <c r="I31" s="8">
        <v>15.1</v>
      </c>
      <c r="J31" s="8">
        <v>0.5</v>
      </c>
      <c r="K31" s="8">
        <v>0.441</v>
      </c>
      <c r="L31" s="13" t="s">
        <v>396</v>
      </c>
      <c r="M31" s="46" t="s">
        <v>397</v>
      </c>
    </row>
    <row r="32" spans="1:13" ht="15.75">
      <c r="A32" s="123"/>
      <c r="B32" s="11" t="s">
        <v>395</v>
      </c>
      <c r="C32" s="12">
        <v>150</v>
      </c>
      <c r="D32" s="8">
        <v>0.6675</v>
      </c>
      <c r="E32" s="8">
        <v>0.045</v>
      </c>
      <c r="F32" s="8">
        <v>16.5</v>
      </c>
      <c r="G32" s="9">
        <v>69</v>
      </c>
      <c r="H32" s="8">
        <v>24.2</v>
      </c>
      <c r="I32" s="8">
        <v>12.6</v>
      </c>
      <c r="J32" s="8">
        <v>0.4</v>
      </c>
      <c r="K32" s="8">
        <v>0.4</v>
      </c>
      <c r="L32" s="13" t="s">
        <v>396</v>
      </c>
      <c r="M32" s="46" t="s">
        <v>397</v>
      </c>
    </row>
    <row r="33" spans="1:13" ht="15.75">
      <c r="A33" s="105" t="s">
        <v>398</v>
      </c>
      <c r="B33" s="11" t="s">
        <v>399</v>
      </c>
      <c r="C33" s="12">
        <v>200</v>
      </c>
      <c r="D33" s="8">
        <v>0.24</v>
      </c>
      <c r="E33" s="8">
        <v>0.11</v>
      </c>
      <c r="F33" s="8">
        <v>27.5</v>
      </c>
      <c r="G33" s="9">
        <v>96</v>
      </c>
      <c r="H33" s="8">
        <v>13.5</v>
      </c>
      <c r="I33" s="8">
        <v>1.1</v>
      </c>
      <c r="J33" s="8">
        <v>0.3</v>
      </c>
      <c r="K33" s="8">
        <v>48.8</v>
      </c>
      <c r="L33" s="13" t="s">
        <v>400</v>
      </c>
      <c r="M33" s="122" t="s">
        <v>401</v>
      </c>
    </row>
    <row r="34" spans="1:13" ht="15.75">
      <c r="A34" s="105"/>
      <c r="B34" s="11" t="s">
        <v>399</v>
      </c>
      <c r="C34" s="12">
        <v>180</v>
      </c>
      <c r="D34" s="8">
        <v>0.21599999999999997</v>
      </c>
      <c r="E34" s="8">
        <v>0.099</v>
      </c>
      <c r="F34" s="8">
        <v>24.8</v>
      </c>
      <c r="G34" s="9">
        <v>85</v>
      </c>
      <c r="H34" s="8">
        <v>12.2</v>
      </c>
      <c r="I34" s="8">
        <v>0.9</v>
      </c>
      <c r="J34" s="8">
        <v>0.2</v>
      </c>
      <c r="K34" s="8">
        <v>43.9</v>
      </c>
      <c r="L34" s="13" t="s">
        <v>400</v>
      </c>
      <c r="M34" s="46" t="s">
        <v>401</v>
      </c>
    </row>
    <row r="35" spans="1:13" ht="15.75">
      <c r="A35" s="123"/>
      <c r="B35" s="11" t="s">
        <v>399</v>
      </c>
      <c r="C35" s="12">
        <v>150</v>
      </c>
      <c r="D35" s="8">
        <v>0.18</v>
      </c>
      <c r="E35" s="8">
        <v>0.0825</v>
      </c>
      <c r="F35" s="8">
        <v>20.6</v>
      </c>
      <c r="G35" s="9">
        <v>68</v>
      </c>
      <c r="H35" s="8">
        <v>10.1</v>
      </c>
      <c r="I35" s="8">
        <v>0.8</v>
      </c>
      <c r="J35" s="8">
        <v>0.2</v>
      </c>
      <c r="K35" s="8">
        <v>36.6</v>
      </c>
      <c r="L35" s="13" t="s">
        <v>400</v>
      </c>
      <c r="M35" s="46" t="s">
        <v>401</v>
      </c>
    </row>
    <row r="36" spans="1:13" ht="15.75">
      <c r="A36" s="105" t="s">
        <v>402</v>
      </c>
      <c r="B36" s="11" t="s">
        <v>2091</v>
      </c>
      <c r="C36" s="12">
        <v>200</v>
      </c>
      <c r="D36" s="8">
        <v>0.57</v>
      </c>
      <c r="E36" s="8">
        <v>0.06</v>
      </c>
      <c r="F36" s="8">
        <v>17.2</v>
      </c>
      <c r="G36" s="9">
        <v>72</v>
      </c>
      <c r="H36" s="8">
        <v>1.1</v>
      </c>
      <c r="I36" s="8">
        <v>15.7</v>
      </c>
      <c r="J36" s="8">
        <v>3.4</v>
      </c>
      <c r="K36" s="8">
        <v>3.4</v>
      </c>
      <c r="L36" s="13" t="s">
        <v>403</v>
      </c>
      <c r="M36" s="124"/>
    </row>
    <row r="37" spans="1:13" ht="15.75">
      <c r="A37" s="105"/>
      <c r="B37" s="11" t="s">
        <v>2092</v>
      </c>
      <c r="C37" s="12">
        <v>180</v>
      </c>
      <c r="D37" s="8">
        <v>0.5129999999999999</v>
      </c>
      <c r="E37" s="8">
        <v>0.05399999999999999</v>
      </c>
      <c r="F37" s="8">
        <v>15.5</v>
      </c>
      <c r="G37" s="9">
        <v>65</v>
      </c>
      <c r="H37" s="8">
        <v>1</v>
      </c>
      <c r="I37" s="8">
        <v>14.1</v>
      </c>
      <c r="J37" s="8">
        <v>3</v>
      </c>
      <c r="K37" s="8">
        <v>0.3</v>
      </c>
      <c r="L37" s="13" t="s">
        <v>403</v>
      </c>
      <c r="M37" s="124"/>
    </row>
    <row r="38" spans="1:13" ht="15.75">
      <c r="A38" s="123"/>
      <c r="B38" s="11" t="s">
        <v>2093</v>
      </c>
      <c r="C38" s="12">
        <v>150</v>
      </c>
      <c r="D38" s="8">
        <v>0.4275</v>
      </c>
      <c r="E38" s="8">
        <v>0.045</v>
      </c>
      <c r="F38" s="8">
        <v>12.9</v>
      </c>
      <c r="G38" s="9">
        <v>54</v>
      </c>
      <c r="H38" s="8">
        <v>0.8</v>
      </c>
      <c r="I38" s="8">
        <v>11.8</v>
      </c>
      <c r="J38" s="8">
        <v>2.5</v>
      </c>
      <c r="K38" s="8">
        <v>0.3</v>
      </c>
      <c r="L38" s="13" t="s">
        <v>403</v>
      </c>
      <c r="M38" s="124"/>
    </row>
    <row r="39" spans="1:13" ht="15.75">
      <c r="A39" s="105" t="s">
        <v>404</v>
      </c>
      <c r="B39" s="11" t="s">
        <v>405</v>
      </c>
      <c r="C39" s="12">
        <v>200</v>
      </c>
      <c r="D39" s="8">
        <v>0.09</v>
      </c>
      <c r="E39" s="8">
        <v>0</v>
      </c>
      <c r="F39" s="8">
        <v>20.3</v>
      </c>
      <c r="G39" s="9">
        <v>81</v>
      </c>
      <c r="H39" s="8">
        <v>10.5</v>
      </c>
      <c r="I39" s="8">
        <v>1.3</v>
      </c>
      <c r="J39" s="8">
        <v>0.3</v>
      </c>
      <c r="K39" s="8">
        <v>0.1</v>
      </c>
      <c r="L39" s="13" t="s">
        <v>406</v>
      </c>
      <c r="M39" s="122" t="s">
        <v>407</v>
      </c>
    </row>
    <row r="40" spans="1:13" ht="15.75">
      <c r="A40" s="105"/>
      <c r="B40" s="11" t="s">
        <v>405</v>
      </c>
      <c r="C40" s="12">
        <v>180</v>
      </c>
      <c r="D40" s="8">
        <v>0.081</v>
      </c>
      <c r="E40" s="8">
        <v>0</v>
      </c>
      <c r="F40" s="8">
        <v>18</v>
      </c>
      <c r="G40" s="9">
        <v>72</v>
      </c>
      <c r="H40" s="8">
        <v>9.5</v>
      </c>
      <c r="I40" s="8">
        <v>1.2</v>
      </c>
      <c r="J40" s="8">
        <v>0.3</v>
      </c>
      <c r="K40" s="8">
        <v>0.1</v>
      </c>
      <c r="L40" s="13" t="s">
        <v>406</v>
      </c>
      <c r="M40" s="46" t="s">
        <v>407</v>
      </c>
    </row>
    <row r="41" spans="1:13" ht="15.75">
      <c r="A41" s="123"/>
      <c r="B41" s="11" t="s">
        <v>405</v>
      </c>
      <c r="C41" s="12">
        <v>150</v>
      </c>
      <c r="D41" s="8">
        <v>0.0675</v>
      </c>
      <c r="E41" s="8">
        <v>0</v>
      </c>
      <c r="F41" s="8">
        <v>14.8</v>
      </c>
      <c r="G41" s="9">
        <v>59</v>
      </c>
      <c r="H41" s="8">
        <v>7.8</v>
      </c>
      <c r="I41" s="8">
        <v>1</v>
      </c>
      <c r="J41" s="8">
        <v>0.2</v>
      </c>
      <c r="K41" s="8">
        <v>0.1</v>
      </c>
      <c r="L41" s="13" t="s">
        <v>406</v>
      </c>
      <c r="M41" s="46" t="s">
        <v>407</v>
      </c>
    </row>
    <row r="42" spans="1:13" ht="15.75">
      <c r="A42" s="123"/>
      <c r="B42" s="11" t="s">
        <v>408</v>
      </c>
      <c r="C42" s="12">
        <v>200</v>
      </c>
      <c r="D42" s="8">
        <v>0.11</v>
      </c>
      <c r="E42" s="8">
        <v>0</v>
      </c>
      <c r="F42" s="8">
        <v>21.4</v>
      </c>
      <c r="G42" s="9">
        <v>86</v>
      </c>
      <c r="H42" s="8">
        <v>10.2</v>
      </c>
      <c r="I42" s="8">
        <v>1.7</v>
      </c>
      <c r="J42" s="8">
        <v>0.1</v>
      </c>
      <c r="K42" s="8">
        <v>0.35</v>
      </c>
      <c r="L42" s="13" t="s">
        <v>406</v>
      </c>
      <c r="M42" s="122" t="s">
        <v>92</v>
      </c>
    </row>
    <row r="43" spans="1:13" ht="15.75">
      <c r="A43" s="123"/>
      <c r="B43" s="11" t="s">
        <v>408</v>
      </c>
      <c r="C43" s="12">
        <v>180</v>
      </c>
      <c r="D43" s="8">
        <v>0.099</v>
      </c>
      <c r="E43" s="8">
        <v>0</v>
      </c>
      <c r="F43" s="8">
        <v>19.1</v>
      </c>
      <c r="G43" s="9">
        <v>77</v>
      </c>
      <c r="H43" s="8">
        <v>9.1</v>
      </c>
      <c r="I43" s="8">
        <v>1.5</v>
      </c>
      <c r="J43" s="8">
        <v>0.1</v>
      </c>
      <c r="K43" s="8">
        <v>0.3</v>
      </c>
      <c r="L43" s="13" t="s">
        <v>406</v>
      </c>
      <c r="M43" s="46" t="s">
        <v>92</v>
      </c>
    </row>
    <row r="44" spans="1:13" ht="15.75">
      <c r="A44" s="123"/>
      <c r="B44" s="11" t="s">
        <v>408</v>
      </c>
      <c r="C44" s="12">
        <v>150</v>
      </c>
      <c r="D44" s="8">
        <v>0.0825</v>
      </c>
      <c r="E44" s="8">
        <v>0</v>
      </c>
      <c r="F44" s="8">
        <v>15.6</v>
      </c>
      <c r="G44" s="9">
        <v>63</v>
      </c>
      <c r="H44" s="8">
        <v>7.6</v>
      </c>
      <c r="I44" s="8">
        <v>1.3</v>
      </c>
      <c r="J44" s="8">
        <v>0.1</v>
      </c>
      <c r="K44" s="8">
        <v>0.3</v>
      </c>
      <c r="L44" s="13" t="s">
        <v>406</v>
      </c>
      <c r="M44" s="46" t="s">
        <v>92</v>
      </c>
    </row>
    <row r="45" spans="1:13" ht="15.75">
      <c r="A45" s="123"/>
      <c r="B45" s="11" t="s">
        <v>409</v>
      </c>
      <c r="C45" s="12">
        <v>200</v>
      </c>
      <c r="D45" s="8">
        <v>0.09</v>
      </c>
      <c r="E45" s="8">
        <v>0.07</v>
      </c>
      <c r="F45" s="8">
        <v>20.8</v>
      </c>
      <c r="G45" s="9">
        <v>86</v>
      </c>
      <c r="H45" s="8">
        <v>10</v>
      </c>
      <c r="I45" s="8">
        <v>1</v>
      </c>
      <c r="J45" s="8">
        <v>0.3</v>
      </c>
      <c r="K45" s="8">
        <v>0.2</v>
      </c>
      <c r="L45" s="13" t="s">
        <v>406</v>
      </c>
      <c r="M45" s="122" t="s">
        <v>410</v>
      </c>
    </row>
    <row r="46" spans="1:13" ht="15.75">
      <c r="A46" s="123"/>
      <c r="B46" s="11" t="s">
        <v>409</v>
      </c>
      <c r="C46" s="12">
        <v>180</v>
      </c>
      <c r="D46" s="8">
        <v>0.081</v>
      </c>
      <c r="E46" s="8">
        <v>0.06300000000000001</v>
      </c>
      <c r="F46" s="8">
        <v>18.6</v>
      </c>
      <c r="G46" s="9">
        <v>75</v>
      </c>
      <c r="H46" s="8">
        <v>10.8</v>
      </c>
      <c r="I46" s="8">
        <v>0.9</v>
      </c>
      <c r="J46" s="8">
        <v>0.3</v>
      </c>
      <c r="K46" s="8">
        <v>0.18</v>
      </c>
      <c r="L46" s="13" t="s">
        <v>406</v>
      </c>
      <c r="M46" s="46" t="s">
        <v>410</v>
      </c>
    </row>
    <row r="47" spans="1:13" ht="15.75">
      <c r="A47" s="123"/>
      <c r="B47" s="11" t="s">
        <v>409</v>
      </c>
      <c r="C47" s="12">
        <v>150</v>
      </c>
      <c r="D47" s="8">
        <v>0.0675</v>
      </c>
      <c r="E47" s="8">
        <v>0.0525</v>
      </c>
      <c r="F47" s="8">
        <v>15.1</v>
      </c>
      <c r="G47" s="9">
        <v>61</v>
      </c>
      <c r="H47" s="8">
        <v>7.5</v>
      </c>
      <c r="I47" s="8">
        <v>0.7</v>
      </c>
      <c r="J47" s="8">
        <v>0.2</v>
      </c>
      <c r="K47" s="8">
        <v>0.2</v>
      </c>
      <c r="L47" s="13" t="s">
        <v>406</v>
      </c>
      <c r="M47" s="46" t="s">
        <v>410</v>
      </c>
    </row>
    <row r="48" spans="1:13" ht="15.75">
      <c r="A48" s="105" t="s">
        <v>411</v>
      </c>
      <c r="B48" s="11" t="s">
        <v>412</v>
      </c>
      <c r="C48" s="12">
        <v>200</v>
      </c>
      <c r="D48" s="8">
        <v>4.2</v>
      </c>
      <c r="E48" s="8">
        <v>3.73</v>
      </c>
      <c r="F48" s="8">
        <v>28.3</v>
      </c>
      <c r="G48" s="9">
        <v>163</v>
      </c>
      <c r="H48" s="8">
        <v>168.5</v>
      </c>
      <c r="I48" s="8">
        <v>18.6</v>
      </c>
      <c r="J48" s="8">
        <v>0.2</v>
      </c>
      <c r="K48" s="8">
        <v>1.4</v>
      </c>
      <c r="L48" s="13" t="s">
        <v>413</v>
      </c>
      <c r="M48" s="122" t="s">
        <v>412</v>
      </c>
    </row>
    <row r="49" spans="1:13" ht="15.75">
      <c r="A49" s="105"/>
      <c r="B49" s="11" t="s">
        <v>412</v>
      </c>
      <c r="C49" s="12">
        <v>180</v>
      </c>
      <c r="D49" s="8">
        <v>3.78</v>
      </c>
      <c r="E49" s="8">
        <v>3.357</v>
      </c>
      <c r="F49" s="8">
        <v>25.3</v>
      </c>
      <c r="G49" s="9">
        <v>146</v>
      </c>
      <c r="H49" s="8">
        <v>151.6</v>
      </c>
      <c r="I49" s="8">
        <v>16.7</v>
      </c>
      <c r="J49" s="8">
        <v>0.2</v>
      </c>
      <c r="K49" s="8">
        <v>1.3</v>
      </c>
      <c r="L49" s="13" t="s">
        <v>413</v>
      </c>
      <c r="M49" s="46" t="s">
        <v>412</v>
      </c>
    </row>
    <row r="50" spans="1:13" ht="15.75">
      <c r="A50" s="123"/>
      <c r="B50" s="11" t="s">
        <v>412</v>
      </c>
      <c r="C50" s="12">
        <v>150</v>
      </c>
      <c r="D50" s="8">
        <v>3.15</v>
      </c>
      <c r="E50" s="8">
        <v>2.7975</v>
      </c>
      <c r="F50" s="8">
        <v>20.8</v>
      </c>
      <c r="G50" s="9">
        <v>121</v>
      </c>
      <c r="H50" s="8">
        <v>120.6</v>
      </c>
      <c r="I50" s="8">
        <v>13.9</v>
      </c>
      <c r="J50" s="8">
        <v>0.1</v>
      </c>
      <c r="K50" s="8">
        <v>1.08</v>
      </c>
      <c r="L50" s="13" t="s">
        <v>413</v>
      </c>
      <c r="M50" s="46" t="s">
        <v>412</v>
      </c>
    </row>
    <row r="51" spans="1:13" ht="15.75">
      <c r="A51" s="105" t="s">
        <v>414</v>
      </c>
      <c r="B51" s="11" t="s">
        <v>415</v>
      </c>
      <c r="C51" s="12">
        <v>20</v>
      </c>
      <c r="D51" s="8">
        <v>0.04</v>
      </c>
      <c r="E51" s="8">
        <v>0.01</v>
      </c>
      <c r="F51" s="8">
        <v>0.01</v>
      </c>
      <c r="G51" s="9">
        <v>0.3</v>
      </c>
      <c r="H51" s="8">
        <v>1.9</v>
      </c>
      <c r="I51" s="8">
        <v>0.9</v>
      </c>
      <c r="J51" s="8">
        <v>0.2</v>
      </c>
      <c r="K51" s="8">
        <v>0.2</v>
      </c>
      <c r="L51" s="13" t="s">
        <v>416</v>
      </c>
      <c r="M51" s="46"/>
    </row>
    <row r="52" spans="1:13" ht="15.75">
      <c r="A52" s="105"/>
      <c r="B52" s="11" t="s">
        <v>415</v>
      </c>
      <c r="C52" s="12">
        <v>30</v>
      </c>
      <c r="D52" s="8">
        <v>0.06</v>
      </c>
      <c r="E52" s="8">
        <v>0.015</v>
      </c>
      <c r="F52" s="8">
        <v>0.015</v>
      </c>
      <c r="G52" s="9">
        <v>0.42</v>
      </c>
      <c r="H52" s="8">
        <v>2.9</v>
      </c>
      <c r="I52" s="8">
        <v>1.3</v>
      </c>
      <c r="J52" s="8">
        <v>0.2</v>
      </c>
      <c r="K52" s="8">
        <v>0.3</v>
      </c>
      <c r="L52" s="13" t="s">
        <v>416</v>
      </c>
      <c r="M52" s="46"/>
    </row>
    <row r="53" spans="1:13" ht="15.75">
      <c r="A53" s="123"/>
      <c r="B53" s="11" t="s">
        <v>415</v>
      </c>
      <c r="C53" s="12">
        <v>35</v>
      </c>
      <c r="D53" s="8">
        <v>0.105</v>
      </c>
      <c r="E53" s="8">
        <v>0.02625</v>
      </c>
      <c r="F53" s="8">
        <v>0.02625</v>
      </c>
      <c r="G53" s="9">
        <v>0.735</v>
      </c>
      <c r="H53" s="8">
        <v>4.9</v>
      </c>
      <c r="I53" s="8">
        <v>1.5</v>
      </c>
      <c r="J53" s="8">
        <v>0.3</v>
      </c>
      <c r="K53" s="8">
        <v>0.5</v>
      </c>
      <c r="L53" s="13" t="s">
        <v>416</v>
      </c>
      <c r="M53" s="46"/>
    </row>
    <row r="54" spans="1:13" ht="15.75">
      <c r="A54" s="105" t="s">
        <v>417</v>
      </c>
      <c r="B54" s="11" t="s">
        <v>41</v>
      </c>
      <c r="C54" s="12">
        <v>200</v>
      </c>
      <c r="D54" s="8">
        <v>0.07</v>
      </c>
      <c r="E54" s="8">
        <v>0.02</v>
      </c>
      <c r="F54" s="8">
        <v>9</v>
      </c>
      <c r="G54" s="9">
        <v>36</v>
      </c>
      <c r="H54" s="8">
        <v>10</v>
      </c>
      <c r="I54" s="8">
        <v>1.3</v>
      </c>
      <c r="J54" s="8">
        <v>0.3</v>
      </c>
      <c r="K54" s="8">
        <v>0</v>
      </c>
      <c r="L54" s="13" t="s">
        <v>42</v>
      </c>
      <c r="M54" s="122" t="s">
        <v>418</v>
      </c>
    </row>
    <row r="55" spans="1:13" ht="15.75">
      <c r="A55" s="105"/>
      <c r="B55" s="11" t="s">
        <v>419</v>
      </c>
      <c r="C55" s="12">
        <v>187</v>
      </c>
      <c r="D55" s="8">
        <v>0.06</v>
      </c>
      <c r="E55" s="8">
        <v>0.02</v>
      </c>
      <c r="F55" s="8">
        <v>7</v>
      </c>
      <c r="G55" s="9">
        <v>28</v>
      </c>
      <c r="H55" s="8">
        <v>10</v>
      </c>
      <c r="I55" s="8">
        <v>1.3</v>
      </c>
      <c r="J55" s="8">
        <v>0.3</v>
      </c>
      <c r="K55" s="8">
        <v>0.03</v>
      </c>
      <c r="L55" s="13" t="s">
        <v>42</v>
      </c>
      <c r="M55" s="46" t="s">
        <v>418</v>
      </c>
    </row>
    <row r="56" spans="1:13" ht="15.75">
      <c r="A56" s="123"/>
      <c r="B56" s="11" t="s">
        <v>189</v>
      </c>
      <c r="C56" s="12">
        <v>150</v>
      </c>
      <c r="D56" s="8">
        <v>0.04</v>
      </c>
      <c r="E56" s="8">
        <v>0.01</v>
      </c>
      <c r="F56" s="8">
        <v>6</v>
      </c>
      <c r="G56" s="9">
        <v>24</v>
      </c>
      <c r="H56" s="8">
        <v>8</v>
      </c>
      <c r="I56" s="8">
        <v>0.9</v>
      </c>
      <c r="J56" s="8">
        <v>0.2</v>
      </c>
      <c r="K56" s="8">
        <v>0.02</v>
      </c>
      <c r="L56" s="13" t="s">
        <v>42</v>
      </c>
      <c r="M56" s="46" t="s">
        <v>418</v>
      </c>
    </row>
    <row r="57" spans="1:13" ht="15.75">
      <c r="A57" s="123"/>
      <c r="B57" s="11" t="s">
        <v>420</v>
      </c>
      <c r="C57" s="12" t="s">
        <v>421</v>
      </c>
      <c r="D57" s="8">
        <v>0.13</v>
      </c>
      <c r="E57" s="8">
        <v>0.07</v>
      </c>
      <c r="F57" s="8">
        <v>11.38</v>
      </c>
      <c r="G57" s="9">
        <v>46.67</v>
      </c>
      <c r="H57" s="8">
        <v>13.7</v>
      </c>
      <c r="I57" s="8">
        <v>2.8</v>
      </c>
      <c r="J57" s="8">
        <v>0.6</v>
      </c>
      <c r="K57" s="8">
        <v>0.27</v>
      </c>
      <c r="L57" s="13" t="s">
        <v>42</v>
      </c>
      <c r="M57" s="122" t="s">
        <v>422</v>
      </c>
    </row>
    <row r="58" spans="1:13" ht="15.75">
      <c r="A58" s="123"/>
      <c r="B58" s="11" t="s">
        <v>420</v>
      </c>
      <c r="C58" s="12" t="s">
        <v>423</v>
      </c>
      <c r="D58" s="8">
        <v>0.12</v>
      </c>
      <c r="E58" s="8">
        <v>0.06</v>
      </c>
      <c r="F58" s="8">
        <v>10.24</v>
      </c>
      <c r="G58" s="9">
        <v>42</v>
      </c>
      <c r="H58" s="8">
        <v>11.3</v>
      </c>
      <c r="I58" s="8">
        <v>2.1</v>
      </c>
      <c r="J58" s="8">
        <v>0.4</v>
      </c>
      <c r="K58" s="8">
        <v>0.2</v>
      </c>
      <c r="L58" s="13" t="s">
        <v>42</v>
      </c>
      <c r="M58" s="46" t="s">
        <v>422</v>
      </c>
    </row>
    <row r="59" spans="1:13" ht="15.75">
      <c r="A59" s="123"/>
      <c r="B59" s="11" t="s">
        <v>420</v>
      </c>
      <c r="C59" s="12" t="s">
        <v>424</v>
      </c>
      <c r="D59" s="8">
        <v>0.08</v>
      </c>
      <c r="E59" s="8">
        <v>0.04</v>
      </c>
      <c r="F59" s="8">
        <v>6.83</v>
      </c>
      <c r="G59" s="9">
        <v>28</v>
      </c>
      <c r="H59" s="8">
        <v>8.9</v>
      </c>
      <c r="I59" s="8">
        <v>1.4</v>
      </c>
      <c r="J59" s="8">
        <v>0.3</v>
      </c>
      <c r="K59" s="8">
        <v>0.16</v>
      </c>
      <c r="L59" s="13" t="s">
        <v>42</v>
      </c>
      <c r="M59" s="46" t="s">
        <v>422</v>
      </c>
    </row>
    <row r="60" spans="1:13" ht="15.75">
      <c r="A60" s="123"/>
      <c r="B60" s="11" t="s">
        <v>425</v>
      </c>
      <c r="C60" s="12" t="s">
        <v>421</v>
      </c>
      <c r="D60" s="8">
        <v>0.15</v>
      </c>
      <c r="E60" s="8">
        <v>0.02</v>
      </c>
      <c r="F60" s="8">
        <v>11.94</v>
      </c>
      <c r="G60" s="9">
        <v>48.88</v>
      </c>
      <c r="H60" s="8">
        <v>6.2</v>
      </c>
      <c r="I60" s="8">
        <v>3.6</v>
      </c>
      <c r="J60" s="8">
        <v>0.4</v>
      </c>
      <c r="K60" s="8">
        <v>0.4</v>
      </c>
      <c r="L60" s="13" t="s">
        <v>42</v>
      </c>
      <c r="M60" s="122" t="s">
        <v>426</v>
      </c>
    </row>
    <row r="61" spans="1:13" ht="15.75">
      <c r="A61" s="123"/>
      <c r="B61" s="11" t="s">
        <v>425</v>
      </c>
      <c r="C61" s="12" t="s">
        <v>423</v>
      </c>
      <c r="D61" s="8">
        <v>0.14</v>
      </c>
      <c r="E61" s="8">
        <v>0.02</v>
      </c>
      <c r="F61" s="8">
        <v>10.75</v>
      </c>
      <c r="G61" s="9">
        <v>44</v>
      </c>
      <c r="H61" s="8">
        <v>4.7</v>
      </c>
      <c r="I61" s="8">
        <v>2.7</v>
      </c>
      <c r="J61" s="8">
        <v>0.3</v>
      </c>
      <c r="K61" s="8">
        <v>0.39</v>
      </c>
      <c r="L61" s="13" t="s">
        <v>42</v>
      </c>
      <c r="M61" s="46" t="s">
        <v>426</v>
      </c>
    </row>
    <row r="62" spans="1:14" ht="15.75">
      <c r="A62" s="123"/>
      <c r="B62" s="11" t="s">
        <v>425</v>
      </c>
      <c r="C62" s="12" t="s">
        <v>424</v>
      </c>
      <c r="D62" s="8">
        <v>0.09</v>
      </c>
      <c r="E62" s="8">
        <v>0.01</v>
      </c>
      <c r="F62" s="8">
        <v>7.17</v>
      </c>
      <c r="G62" s="9">
        <v>29</v>
      </c>
      <c r="H62" s="8">
        <v>3.2</v>
      </c>
      <c r="I62" s="8">
        <v>1.8</v>
      </c>
      <c r="J62" s="8">
        <v>0.2</v>
      </c>
      <c r="K62" s="8">
        <v>0.26</v>
      </c>
      <c r="L62" s="13" t="s">
        <v>42</v>
      </c>
      <c r="M62" s="46" t="s">
        <v>426</v>
      </c>
      <c r="N62" s="125"/>
    </row>
    <row r="63" spans="1:14" ht="15.75">
      <c r="A63" s="105" t="s">
        <v>427</v>
      </c>
      <c r="B63" s="11" t="s">
        <v>85</v>
      </c>
      <c r="C63" s="12">
        <v>208</v>
      </c>
      <c r="D63" s="8">
        <v>0.13</v>
      </c>
      <c r="E63" s="8">
        <v>0.02</v>
      </c>
      <c r="F63" s="8">
        <v>8.4</v>
      </c>
      <c r="G63" s="9">
        <v>34</v>
      </c>
      <c r="H63" s="8">
        <v>14.2</v>
      </c>
      <c r="I63" s="8">
        <v>2.4</v>
      </c>
      <c r="J63" s="8">
        <v>0.3</v>
      </c>
      <c r="K63" s="8">
        <v>3.14</v>
      </c>
      <c r="L63" s="13" t="s">
        <v>86</v>
      </c>
      <c r="M63" s="122" t="s">
        <v>428</v>
      </c>
      <c r="N63" s="126"/>
    </row>
    <row r="64" spans="1:14" ht="15.75">
      <c r="A64" s="105" t="s">
        <v>427</v>
      </c>
      <c r="B64" s="11" t="s">
        <v>429</v>
      </c>
      <c r="C64" s="12">
        <v>187</v>
      </c>
      <c r="D64" s="8">
        <v>0.12</v>
      </c>
      <c r="E64" s="8">
        <v>0.02</v>
      </c>
      <c r="F64" s="8">
        <v>7.3</v>
      </c>
      <c r="G64" s="9">
        <v>29</v>
      </c>
      <c r="H64" s="8">
        <v>12.8</v>
      </c>
      <c r="I64" s="8">
        <v>2.2</v>
      </c>
      <c r="J64" s="8">
        <v>0.3</v>
      </c>
      <c r="K64" s="8">
        <v>2.83</v>
      </c>
      <c r="L64" s="13" t="s">
        <v>86</v>
      </c>
      <c r="M64" s="46" t="s">
        <v>428</v>
      </c>
      <c r="N64" s="126"/>
    </row>
    <row r="65" spans="1:13" ht="15.75">
      <c r="A65" s="105" t="s">
        <v>427</v>
      </c>
      <c r="B65" s="11" t="s">
        <v>85</v>
      </c>
      <c r="C65" s="12">
        <v>153.5</v>
      </c>
      <c r="D65" s="8">
        <v>0.07</v>
      </c>
      <c r="E65" s="8">
        <v>0.01</v>
      </c>
      <c r="F65" s="8">
        <v>4.2</v>
      </c>
      <c r="G65" s="9">
        <v>17</v>
      </c>
      <c r="H65" s="8">
        <v>9.4</v>
      </c>
      <c r="I65" s="8">
        <v>1.3</v>
      </c>
      <c r="J65" s="8">
        <v>0.2</v>
      </c>
      <c r="K65" s="8">
        <v>1.4</v>
      </c>
      <c r="L65" s="13" t="s">
        <v>86</v>
      </c>
      <c r="M65" s="46" t="s">
        <v>428</v>
      </c>
    </row>
    <row r="66" spans="1:13" ht="15.75">
      <c r="A66" s="105" t="s">
        <v>430</v>
      </c>
      <c r="B66" s="11" t="s">
        <v>48</v>
      </c>
      <c r="C66" s="12">
        <v>200</v>
      </c>
      <c r="D66" s="8">
        <v>2.97</v>
      </c>
      <c r="E66" s="8">
        <v>2.6</v>
      </c>
      <c r="F66" s="8">
        <v>13.9</v>
      </c>
      <c r="G66" s="9">
        <v>91</v>
      </c>
      <c r="H66" s="8">
        <v>126.5</v>
      </c>
      <c r="I66" s="8">
        <v>15.4</v>
      </c>
      <c r="J66" s="8">
        <v>0.4</v>
      </c>
      <c r="K66" s="8">
        <v>1.5</v>
      </c>
      <c r="L66" s="13" t="s">
        <v>49</v>
      </c>
      <c r="M66" s="122" t="s">
        <v>431</v>
      </c>
    </row>
    <row r="67" spans="1:13" ht="15.75">
      <c r="A67" s="105" t="s">
        <v>430</v>
      </c>
      <c r="B67" s="11" t="s">
        <v>48</v>
      </c>
      <c r="C67" s="12">
        <v>180</v>
      </c>
      <c r="D67" s="8">
        <v>2.67</v>
      </c>
      <c r="E67" s="8">
        <v>2.34</v>
      </c>
      <c r="F67" s="8">
        <v>12.3</v>
      </c>
      <c r="G67" s="9">
        <v>81</v>
      </c>
      <c r="H67" s="8">
        <v>113.9</v>
      </c>
      <c r="I67" s="8">
        <v>13.9</v>
      </c>
      <c r="J67" s="8">
        <v>0.4</v>
      </c>
      <c r="K67" s="8">
        <v>1.32</v>
      </c>
      <c r="L67" s="13" t="s">
        <v>49</v>
      </c>
      <c r="M67" s="46" t="s">
        <v>431</v>
      </c>
    </row>
    <row r="68" spans="1:13" ht="15.75">
      <c r="A68" s="105"/>
      <c r="B68" s="11" t="s">
        <v>48</v>
      </c>
      <c r="C68" s="12">
        <v>170</v>
      </c>
      <c r="D68" s="8">
        <v>2.5</v>
      </c>
      <c r="E68" s="8">
        <v>2.2</v>
      </c>
      <c r="F68" s="8">
        <v>11.6</v>
      </c>
      <c r="G68" s="9">
        <v>77</v>
      </c>
      <c r="H68" s="8">
        <v>107.6</v>
      </c>
      <c r="I68" s="8">
        <v>13.1</v>
      </c>
      <c r="J68" s="8">
        <v>0.4</v>
      </c>
      <c r="K68" s="8">
        <v>1.2</v>
      </c>
      <c r="L68" s="13" t="s">
        <v>49</v>
      </c>
      <c r="M68" s="46"/>
    </row>
    <row r="69" spans="1:13" ht="15.75">
      <c r="A69" s="105" t="s">
        <v>430</v>
      </c>
      <c r="B69" s="11" t="s">
        <v>48</v>
      </c>
      <c r="C69" s="12">
        <v>150</v>
      </c>
      <c r="D69" s="8">
        <v>2.65</v>
      </c>
      <c r="E69" s="8">
        <v>2.33</v>
      </c>
      <c r="F69" s="8">
        <v>10.3</v>
      </c>
      <c r="G69" s="9">
        <v>73</v>
      </c>
      <c r="H69" s="8">
        <v>112</v>
      </c>
      <c r="I69" s="8">
        <v>13.5</v>
      </c>
      <c r="J69" s="8">
        <v>0.3</v>
      </c>
      <c r="K69" s="8">
        <v>1.19</v>
      </c>
      <c r="L69" s="13" t="s">
        <v>49</v>
      </c>
      <c r="M69" s="46" t="s">
        <v>431</v>
      </c>
    </row>
    <row r="70" spans="1:13" ht="15.75">
      <c r="A70" s="105" t="s">
        <v>432</v>
      </c>
      <c r="B70" s="11" t="s">
        <v>19</v>
      </c>
      <c r="C70" s="12">
        <v>200</v>
      </c>
      <c r="D70" s="8">
        <v>3.17</v>
      </c>
      <c r="E70" s="8">
        <v>2.68</v>
      </c>
      <c r="F70" s="8">
        <v>11</v>
      </c>
      <c r="G70" s="9">
        <v>81</v>
      </c>
      <c r="H70" s="8">
        <v>125.7</v>
      </c>
      <c r="I70" s="8">
        <v>14</v>
      </c>
      <c r="J70" s="8">
        <v>0.1</v>
      </c>
      <c r="K70" s="8">
        <v>1.32</v>
      </c>
      <c r="L70" s="13" t="s">
        <v>20</v>
      </c>
      <c r="M70" s="122" t="s">
        <v>431</v>
      </c>
    </row>
    <row r="71" spans="1:13" ht="15.75">
      <c r="A71" s="105"/>
      <c r="B71" s="11" t="s">
        <v>19</v>
      </c>
      <c r="C71" s="12">
        <v>180</v>
      </c>
      <c r="D71" s="8">
        <v>2.8529999999999998</v>
      </c>
      <c r="E71" s="8">
        <v>2.412</v>
      </c>
      <c r="F71" s="8">
        <v>9.4</v>
      </c>
      <c r="G71" s="9">
        <v>71</v>
      </c>
      <c r="H71" s="8">
        <v>113.2</v>
      </c>
      <c r="I71" s="8">
        <v>12.6</v>
      </c>
      <c r="J71" s="8">
        <v>0.1</v>
      </c>
      <c r="K71" s="8">
        <v>1.17</v>
      </c>
      <c r="L71" s="13" t="s">
        <v>20</v>
      </c>
      <c r="M71" s="46" t="s">
        <v>431</v>
      </c>
    </row>
    <row r="72" spans="1:13" ht="15.75">
      <c r="A72" s="105"/>
      <c r="B72" s="11" t="s">
        <v>19</v>
      </c>
      <c r="C72" s="12">
        <v>170</v>
      </c>
      <c r="D72" s="8">
        <v>2.7</v>
      </c>
      <c r="E72" s="8">
        <v>2.3</v>
      </c>
      <c r="F72" s="8">
        <v>8.9</v>
      </c>
      <c r="G72" s="9">
        <v>67</v>
      </c>
      <c r="H72" s="8">
        <v>106.9</v>
      </c>
      <c r="I72" s="8">
        <v>11.9</v>
      </c>
      <c r="J72" s="8">
        <v>0.1</v>
      </c>
      <c r="K72" s="8">
        <v>1.1</v>
      </c>
      <c r="L72" s="13" t="s">
        <v>20</v>
      </c>
      <c r="M72" s="46"/>
    </row>
    <row r="73" spans="1:13" ht="15.75">
      <c r="A73" s="105"/>
      <c r="B73" s="11" t="s">
        <v>19</v>
      </c>
      <c r="C73" s="12">
        <v>160</v>
      </c>
      <c r="D73" s="8">
        <v>2.5</v>
      </c>
      <c r="E73" s="8">
        <v>2.1</v>
      </c>
      <c r="F73" s="8">
        <v>8.4</v>
      </c>
      <c r="G73" s="9">
        <v>63</v>
      </c>
      <c r="H73" s="8">
        <v>100.6</v>
      </c>
      <c r="I73" s="8">
        <v>11.2</v>
      </c>
      <c r="J73" s="8">
        <v>0.1</v>
      </c>
      <c r="K73" s="8">
        <v>1</v>
      </c>
      <c r="L73" s="13" t="s">
        <v>20</v>
      </c>
      <c r="M73" s="46"/>
    </row>
    <row r="74" spans="1:13" ht="15.75">
      <c r="A74" s="123"/>
      <c r="B74" s="11" t="s">
        <v>19</v>
      </c>
      <c r="C74" s="12">
        <v>150</v>
      </c>
      <c r="D74" s="8">
        <v>2.3775</v>
      </c>
      <c r="E74" s="8">
        <v>2.01</v>
      </c>
      <c r="F74" s="8">
        <v>7.6</v>
      </c>
      <c r="G74" s="9">
        <v>58</v>
      </c>
      <c r="H74" s="8">
        <v>94.3</v>
      </c>
      <c r="I74" s="8">
        <v>10.5</v>
      </c>
      <c r="J74" s="8">
        <v>0.1</v>
      </c>
      <c r="K74" s="8">
        <v>0.975</v>
      </c>
      <c r="L74" s="13" t="s">
        <v>20</v>
      </c>
      <c r="M74" s="46" t="s">
        <v>431</v>
      </c>
    </row>
    <row r="75" spans="1:13" ht="15.75">
      <c r="A75" s="105" t="s">
        <v>433</v>
      </c>
      <c r="B75" s="11" t="s">
        <v>154</v>
      </c>
      <c r="C75" s="12">
        <v>200</v>
      </c>
      <c r="D75" s="8">
        <v>2.94</v>
      </c>
      <c r="E75" s="8">
        <v>1.99</v>
      </c>
      <c r="F75" s="8">
        <v>20.92</v>
      </c>
      <c r="G75" s="9">
        <v>113</v>
      </c>
      <c r="H75" s="8">
        <v>128.7</v>
      </c>
      <c r="I75" s="8">
        <v>12.8</v>
      </c>
      <c r="J75" s="8">
        <v>0.1</v>
      </c>
      <c r="K75" s="8">
        <v>0.38</v>
      </c>
      <c r="L75" s="13" t="s">
        <v>155</v>
      </c>
      <c r="M75" s="122" t="s">
        <v>434</v>
      </c>
    </row>
    <row r="76" spans="1:13" ht="15.75">
      <c r="A76" s="105"/>
      <c r="B76" s="11" t="s">
        <v>154</v>
      </c>
      <c r="C76" s="12">
        <v>180</v>
      </c>
      <c r="D76" s="8">
        <v>2.646</v>
      </c>
      <c r="E76" s="8">
        <v>1.7910000000000001</v>
      </c>
      <c r="F76" s="8">
        <v>18.828000000000003</v>
      </c>
      <c r="G76" s="9">
        <v>102</v>
      </c>
      <c r="H76" s="8">
        <v>115.9</v>
      </c>
      <c r="I76" s="8">
        <v>11.6</v>
      </c>
      <c r="J76" s="8">
        <v>0.1</v>
      </c>
      <c r="K76" s="8">
        <v>0.3</v>
      </c>
      <c r="L76" s="13" t="s">
        <v>155</v>
      </c>
      <c r="M76" s="46" t="s">
        <v>434</v>
      </c>
    </row>
    <row r="77" spans="1:13" ht="15.75">
      <c r="A77" s="105"/>
      <c r="B77" s="11" t="s">
        <v>154</v>
      </c>
      <c r="C77" s="12">
        <v>165</v>
      </c>
      <c r="D77" s="8">
        <v>2.4</v>
      </c>
      <c r="E77" s="8">
        <v>1.6</v>
      </c>
      <c r="F77" s="8">
        <v>17.3</v>
      </c>
      <c r="G77" s="9">
        <v>94</v>
      </c>
      <c r="H77" s="8">
        <v>106.2</v>
      </c>
      <c r="I77" s="8">
        <v>10.6</v>
      </c>
      <c r="J77" s="8">
        <v>0.1</v>
      </c>
      <c r="K77" s="8">
        <v>0.3</v>
      </c>
      <c r="L77" s="13" t="s">
        <v>155</v>
      </c>
      <c r="M77" s="46"/>
    </row>
    <row r="78" spans="1:13" ht="15.75">
      <c r="A78" s="123"/>
      <c r="B78" s="11" t="s">
        <v>154</v>
      </c>
      <c r="C78" s="12">
        <v>150</v>
      </c>
      <c r="D78" s="8">
        <v>2.15</v>
      </c>
      <c r="E78" s="8">
        <v>1.46</v>
      </c>
      <c r="F78" s="8">
        <v>15.5</v>
      </c>
      <c r="G78" s="9">
        <v>84</v>
      </c>
      <c r="H78" s="8">
        <v>95.5</v>
      </c>
      <c r="I78" s="8">
        <v>9.5</v>
      </c>
      <c r="J78" s="8">
        <v>0.1</v>
      </c>
      <c r="K78" s="8">
        <v>0.3</v>
      </c>
      <c r="L78" s="13" t="s">
        <v>155</v>
      </c>
      <c r="M78" s="46" t="s">
        <v>434</v>
      </c>
    </row>
    <row r="79" spans="1:13" ht="15.75">
      <c r="A79" s="105" t="s">
        <v>435</v>
      </c>
      <c r="B79" s="11" t="s">
        <v>90</v>
      </c>
      <c r="C79" s="12">
        <v>200</v>
      </c>
      <c r="D79" s="8">
        <v>4.1</v>
      </c>
      <c r="E79" s="8">
        <v>3.5</v>
      </c>
      <c r="F79" s="8">
        <v>14.7</v>
      </c>
      <c r="G79" s="9">
        <v>107</v>
      </c>
      <c r="H79" s="8">
        <v>152.2</v>
      </c>
      <c r="I79" s="8">
        <v>21.3</v>
      </c>
      <c r="J79" s="8">
        <v>0.5</v>
      </c>
      <c r="K79" s="8">
        <v>1.6</v>
      </c>
      <c r="L79" s="16" t="s">
        <v>91</v>
      </c>
      <c r="M79" s="122" t="s">
        <v>436</v>
      </c>
    </row>
    <row r="80" spans="1:13" ht="15.75">
      <c r="A80" s="105" t="s">
        <v>435</v>
      </c>
      <c r="B80" s="11" t="s">
        <v>90</v>
      </c>
      <c r="C80" s="12">
        <v>180</v>
      </c>
      <c r="D80" s="8">
        <v>3.7</v>
      </c>
      <c r="E80" s="8">
        <v>3.2</v>
      </c>
      <c r="F80" s="8">
        <v>12.9</v>
      </c>
      <c r="G80" s="9">
        <v>95</v>
      </c>
      <c r="H80" s="8">
        <v>137</v>
      </c>
      <c r="I80" s="8">
        <v>19.2</v>
      </c>
      <c r="J80" s="8">
        <v>0.4</v>
      </c>
      <c r="K80" s="8">
        <v>1.4</v>
      </c>
      <c r="L80" s="16" t="s">
        <v>91</v>
      </c>
      <c r="M80" s="46" t="s">
        <v>436</v>
      </c>
    </row>
    <row r="81" spans="1:13" ht="15.75">
      <c r="A81" s="105" t="s">
        <v>435</v>
      </c>
      <c r="B81" s="11" t="s">
        <v>90</v>
      </c>
      <c r="C81" s="12">
        <v>150</v>
      </c>
      <c r="D81" s="8">
        <v>3.2</v>
      </c>
      <c r="E81" s="8">
        <v>2.47</v>
      </c>
      <c r="F81" s="8">
        <v>11.1</v>
      </c>
      <c r="G81" s="9">
        <v>81</v>
      </c>
      <c r="H81" s="8">
        <v>114.7</v>
      </c>
      <c r="I81" s="8">
        <v>16.7</v>
      </c>
      <c r="J81" s="8">
        <v>0.4</v>
      </c>
      <c r="K81" s="8">
        <v>1.2</v>
      </c>
      <c r="L81" s="16" t="s">
        <v>91</v>
      </c>
      <c r="M81" s="46" t="s">
        <v>436</v>
      </c>
    </row>
    <row r="82" spans="1:13" ht="15.75">
      <c r="A82" s="105" t="s">
        <v>437</v>
      </c>
      <c r="B82" s="11" t="s">
        <v>120</v>
      </c>
      <c r="C82" s="12">
        <v>200</v>
      </c>
      <c r="D82" s="8">
        <v>0.68</v>
      </c>
      <c r="E82" s="8">
        <v>0.28</v>
      </c>
      <c r="F82" s="8">
        <v>19.7</v>
      </c>
      <c r="G82" s="9">
        <v>84</v>
      </c>
      <c r="H82" s="8">
        <v>21.3</v>
      </c>
      <c r="I82" s="8">
        <v>3.4</v>
      </c>
      <c r="J82" s="8">
        <v>0.6</v>
      </c>
      <c r="K82" s="8">
        <v>100</v>
      </c>
      <c r="L82" s="16" t="s">
        <v>121</v>
      </c>
      <c r="M82" s="122" t="s">
        <v>120</v>
      </c>
    </row>
    <row r="83" spans="1:13" ht="15.75">
      <c r="A83" s="105"/>
      <c r="B83" s="11" t="s">
        <v>120</v>
      </c>
      <c r="C83" s="12">
        <v>180</v>
      </c>
      <c r="D83" s="8">
        <v>0.6120000000000001</v>
      </c>
      <c r="E83" s="8">
        <v>0.25200000000000006</v>
      </c>
      <c r="F83" s="8">
        <v>17.7</v>
      </c>
      <c r="G83" s="9">
        <v>75</v>
      </c>
      <c r="H83" s="8">
        <v>19.2</v>
      </c>
      <c r="I83" s="8">
        <v>3.1</v>
      </c>
      <c r="J83" s="8">
        <v>0.6</v>
      </c>
      <c r="K83" s="8">
        <v>90</v>
      </c>
      <c r="L83" s="16" t="s">
        <v>121</v>
      </c>
      <c r="M83" s="46" t="s">
        <v>120</v>
      </c>
    </row>
    <row r="84" spans="1:13" ht="15.75">
      <c r="A84" s="105"/>
      <c r="B84" s="11" t="s">
        <v>120</v>
      </c>
      <c r="C84" s="12">
        <v>170</v>
      </c>
      <c r="D84" s="8">
        <v>0.6</v>
      </c>
      <c r="E84" s="8">
        <v>0.2</v>
      </c>
      <c r="F84" s="8">
        <v>16.7</v>
      </c>
      <c r="G84" s="9">
        <v>71</v>
      </c>
      <c r="H84" s="8">
        <v>18.1</v>
      </c>
      <c r="I84" s="8">
        <v>2.9</v>
      </c>
      <c r="J84" s="8">
        <v>0.6</v>
      </c>
      <c r="K84" s="8">
        <v>85</v>
      </c>
      <c r="L84" s="16" t="s">
        <v>121</v>
      </c>
      <c r="M84" s="46"/>
    </row>
    <row r="85" spans="1:13" ht="15.75">
      <c r="A85" s="123"/>
      <c r="B85" s="11" t="s">
        <v>120</v>
      </c>
      <c r="C85" s="12">
        <v>150</v>
      </c>
      <c r="D85" s="8">
        <v>0.51</v>
      </c>
      <c r="E85" s="8">
        <v>0.21</v>
      </c>
      <c r="F85" s="8">
        <v>14.23</v>
      </c>
      <c r="G85" s="9">
        <v>61</v>
      </c>
      <c r="H85" s="8">
        <v>16</v>
      </c>
      <c r="I85" s="8">
        <v>2.6</v>
      </c>
      <c r="J85" s="8">
        <v>0.5</v>
      </c>
      <c r="K85" s="8">
        <v>75</v>
      </c>
      <c r="L85" s="16" t="s">
        <v>121</v>
      </c>
      <c r="M85" s="46" t="s">
        <v>120</v>
      </c>
    </row>
    <row r="86" spans="1:13" ht="15.75">
      <c r="A86" s="123"/>
      <c r="B86" s="422" t="s">
        <v>2103</v>
      </c>
      <c r="C86" s="423">
        <v>200</v>
      </c>
      <c r="D86" s="424">
        <v>0.7</v>
      </c>
      <c r="E86" s="424">
        <v>0.3</v>
      </c>
      <c r="F86" s="424">
        <v>20.7</v>
      </c>
      <c r="G86" s="425">
        <v>88</v>
      </c>
      <c r="H86" s="424">
        <v>21.3</v>
      </c>
      <c r="I86" s="424">
        <v>3.4</v>
      </c>
      <c r="J86" s="424">
        <v>0.6</v>
      </c>
      <c r="K86" s="424">
        <v>100</v>
      </c>
      <c r="L86" s="426" t="s">
        <v>121</v>
      </c>
      <c r="M86" s="46"/>
    </row>
    <row r="87" spans="1:13" ht="15.75">
      <c r="A87" s="123"/>
      <c r="B87" s="11" t="s">
        <v>2045</v>
      </c>
      <c r="C87" s="12">
        <v>200</v>
      </c>
      <c r="D87" s="8">
        <v>1</v>
      </c>
      <c r="E87" s="8">
        <v>0</v>
      </c>
      <c r="F87" s="8">
        <v>20.2</v>
      </c>
      <c r="G87" s="9">
        <v>90</v>
      </c>
      <c r="H87" s="8">
        <v>14</v>
      </c>
      <c r="I87" s="8">
        <v>8</v>
      </c>
      <c r="J87" s="8">
        <v>2.8</v>
      </c>
      <c r="K87" s="8">
        <v>4</v>
      </c>
      <c r="L87" s="16" t="s">
        <v>24</v>
      </c>
      <c r="M87" s="46"/>
    </row>
    <row r="88" spans="1:13" ht="15.75">
      <c r="A88" s="123"/>
      <c r="B88" s="11" t="s">
        <v>2045</v>
      </c>
      <c r="C88" s="12">
        <v>190</v>
      </c>
      <c r="D88" s="8">
        <v>1</v>
      </c>
      <c r="E88" s="8">
        <v>0</v>
      </c>
      <c r="F88" s="8">
        <v>19.2</v>
      </c>
      <c r="G88" s="481">
        <v>86</v>
      </c>
      <c r="H88" s="8">
        <v>13.3</v>
      </c>
      <c r="I88" s="8">
        <v>7.6</v>
      </c>
      <c r="J88" s="8">
        <v>2.7</v>
      </c>
      <c r="K88" s="8">
        <v>3.8</v>
      </c>
      <c r="L88" s="16" t="s">
        <v>24</v>
      </c>
      <c r="M88" s="46"/>
    </row>
    <row r="89" spans="1:13" ht="15.75">
      <c r="A89" s="123"/>
      <c r="B89" s="11" t="s">
        <v>2045</v>
      </c>
      <c r="C89" s="12">
        <v>180</v>
      </c>
      <c r="D89" s="8">
        <v>0.9</v>
      </c>
      <c r="E89" s="8">
        <v>0</v>
      </c>
      <c r="F89" s="8">
        <v>18.2</v>
      </c>
      <c r="G89" s="9">
        <v>81</v>
      </c>
      <c r="H89" s="8">
        <v>12.6</v>
      </c>
      <c r="I89" s="8">
        <v>7.2</v>
      </c>
      <c r="J89" s="8">
        <v>2.5</v>
      </c>
      <c r="K89" s="8">
        <v>3.6</v>
      </c>
      <c r="L89" s="16" t="s">
        <v>24</v>
      </c>
      <c r="M89" s="46"/>
    </row>
    <row r="90" spans="1:13" ht="15.75">
      <c r="A90" s="123"/>
      <c r="B90" s="11" t="s">
        <v>2045</v>
      </c>
      <c r="C90" s="12">
        <v>170</v>
      </c>
      <c r="D90" s="8">
        <v>0.9</v>
      </c>
      <c r="E90" s="8">
        <v>0</v>
      </c>
      <c r="F90" s="8">
        <v>17.2</v>
      </c>
      <c r="G90" s="9">
        <v>77</v>
      </c>
      <c r="H90" s="8">
        <v>11.9</v>
      </c>
      <c r="I90" s="8">
        <v>6.8</v>
      </c>
      <c r="J90" s="8">
        <v>2.3</v>
      </c>
      <c r="K90" s="8">
        <v>3.4</v>
      </c>
      <c r="L90" s="16" t="s">
        <v>24</v>
      </c>
      <c r="M90" s="46"/>
    </row>
    <row r="91" spans="1:13" ht="15.75">
      <c r="A91" s="123"/>
      <c r="B91" s="11" t="s">
        <v>2045</v>
      </c>
      <c r="C91" s="12">
        <v>160</v>
      </c>
      <c r="D91" s="8">
        <v>0.8</v>
      </c>
      <c r="E91" s="8">
        <v>0</v>
      </c>
      <c r="F91" s="8">
        <v>16.2</v>
      </c>
      <c r="G91" s="9">
        <v>72</v>
      </c>
      <c r="H91" s="8">
        <v>11.2</v>
      </c>
      <c r="I91" s="8">
        <v>6.4</v>
      </c>
      <c r="J91" s="8">
        <v>2.2</v>
      </c>
      <c r="K91" s="8">
        <v>3.2</v>
      </c>
      <c r="L91" s="16" t="s">
        <v>24</v>
      </c>
      <c r="M91" s="46"/>
    </row>
    <row r="92" spans="1:13" ht="15.75">
      <c r="A92" s="123"/>
      <c r="B92" s="11" t="s">
        <v>2045</v>
      </c>
      <c r="C92" s="12">
        <v>150</v>
      </c>
      <c r="D92" s="8">
        <v>0.8</v>
      </c>
      <c r="E92" s="8">
        <v>0</v>
      </c>
      <c r="F92" s="8">
        <v>15.2</v>
      </c>
      <c r="G92" s="9">
        <v>68</v>
      </c>
      <c r="H92" s="8">
        <v>10.5</v>
      </c>
      <c r="I92" s="8">
        <v>6</v>
      </c>
      <c r="J92" s="8">
        <v>2.1</v>
      </c>
      <c r="K92" s="8">
        <v>3</v>
      </c>
      <c r="L92" s="16" t="s">
        <v>24</v>
      </c>
      <c r="M92" s="46"/>
    </row>
    <row r="93" spans="1:13" ht="15.75">
      <c r="A93" s="105" t="s">
        <v>438</v>
      </c>
      <c r="B93" s="11" t="s">
        <v>439</v>
      </c>
      <c r="C93" s="12">
        <v>200</v>
      </c>
      <c r="D93" s="8">
        <v>2</v>
      </c>
      <c r="E93" s="8">
        <v>0.2</v>
      </c>
      <c r="F93" s="8">
        <v>5.8</v>
      </c>
      <c r="G93" s="9">
        <v>33</v>
      </c>
      <c r="H93" s="8">
        <v>14</v>
      </c>
      <c r="I93" s="8">
        <v>24</v>
      </c>
      <c r="J93" s="8">
        <v>1</v>
      </c>
      <c r="K93" s="8">
        <v>20</v>
      </c>
      <c r="L93" s="16" t="s">
        <v>24</v>
      </c>
      <c r="M93" s="122" t="s">
        <v>439</v>
      </c>
    </row>
    <row r="94" spans="1:13" ht="15.75">
      <c r="A94" s="105" t="s">
        <v>438</v>
      </c>
      <c r="B94" s="11" t="s">
        <v>439</v>
      </c>
      <c r="C94" s="12">
        <v>180</v>
      </c>
      <c r="D94" s="8">
        <v>1.8</v>
      </c>
      <c r="E94" s="8">
        <v>0.18</v>
      </c>
      <c r="F94" s="8">
        <v>5.22</v>
      </c>
      <c r="G94" s="9">
        <v>29.7</v>
      </c>
      <c r="H94" s="8">
        <v>12.6</v>
      </c>
      <c r="I94" s="8">
        <v>21.6</v>
      </c>
      <c r="J94" s="8">
        <v>0.9</v>
      </c>
      <c r="K94" s="8">
        <v>18</v>
      </c>
      <c r="L94" s="16" t="s">
        <v>24</v>
      </c>
      <c r="M94" s="46" t="s">
        <v>439</v>
      </c>
    </row>
    <row r="95" spans="1:13" ht="15.75">
      <c r="A95" s="105" t="s">
        <v>438</v>
      </c>
      <c r="B95" s="11" t="s">
        <v>439</v>
      </c>
      <c r="C95" s="12">
        <v>150</v>
      </c>
      <c r="D95" s="8">
        <v>1.5</v>
      </c>
      <c r="E95" s="8">
        <v>0.15</v>
      </c>
      <c r="F95" s="8">
        <v>4.35</v>
      </c>
      <c r="G95" s="9">
        <v>24.75</v>
      </c>
      <c r="H95" s="8">
        <v>10.5</v>
      </c>
      <c r="I95" s="8">
        <v>18</v>
      </c>
      <c r="J95" s="8">
        <v>0.8</v>
      </c>
      <c r="K95" s="8">
        <v>15</v>
      </c>
      <c r="L95" s="16" t="s">
        <v>24</v>
      </c>
      <c r="M95" s="46" t="s">
        <v>439</v>
      </c>
    </row>
    <row r="96" spans="1:13" ht="15.75">
      <c r="A96" s="105" t="s">
        <v>438</v>
      </c>
      <c r="B96" s="11" t="s">
        <v>440</v>
      </c>
      <c r="C96" s="12">
        <v>200</v>
      </c>
      <c r="D96" s="8">
        <v>2.2</v>
      </c>
      <c r="E96" s="8">
        <v>0.2</v>
      </c>
      <c r="F96" s="8">
        <v>25.2</v>
      </c>
      <c r="G96" s="9">
        <v>111</v>
      </c>
      <c r="H96" s="8">
        <v>38</v>
      </c>
      <c r="I96" s="8">
        <v>14</v>
      </c>
      <c r="J96" s="8">
        <v>1.2</v>
      </c>
      <c r="K96" s="8">
        <v>6</v>
      </c>
      <c r="L96" s="16" t="s">
        <v>24</v>
      </c>
      <c r="M96" s="122" t="s">
        <v>440</v>
      </c>
    </row>
    <row r="97" spans="1:13" ht="15.75">
      <c r="A97" s="105" t="s">
        <v>438</v>
      </c>
      <c r="B97" s="11" t="s">
        <v>440</v>
      </c>
      <c r="C97" s="12">
        <v>180</v>
      </c>
      <c r="D97" s="8">
        <v>1.98</v>
      </c>
      <c r="E97" s="8">
        <v>0.18</v>
      </c>
      <c r="F97" s="8">
        <v>22.68</v>
      </c>
      <c r="G97" s="9">
        <v>99.9</v>
      </c>
      <c r="H97" s="8">
        <v>34.2</v>
      </c>
      <c r="I97" s="8">
        <v>12.6</v>
      </c>
      <c r="J97" s="8">
        <v>1.1</v>
      </c>
      <c r="K97" s="8">
        <v>5.4</v>
      </c>
      <c r="L97" s="16" t="s">
        <v>24</v>
      </c>
      <c r="M97" s="46" t="s">
        <v>440</v>
      </c>
    </row>
    <row r="98" spans="1:13" ht="15.75">
      <c r="A98" s="105" t="s">
        <v>438</v>
      </c>
      <c r="B98" s="11" t="s">
        <v>440</v>
      </c>
      <c r="C98" s="12">
        <v>150</v>
      </c>
      <c r="D98" s="8">
        <v>1.65</v>
      </c>
      <c r="E98" s="8">
        <v>0.15</v>
      </c>
      <c r="F98" s="8">
        <v>18.9</v>
      </c>
      <c r="G98" s="9">
        <v>84</v>
      </c>
      <c r="H98" s="8">
        <v>28.5</v>
      </c>
      <c r="I98" s="8">
        <v>10.5</v>
      </c>
      <c r="J98" s="8">
        <v>0.9</v>
      </c>
      <c r="K98" s="8">
        <v>4.5</v>
      </c>
      <c r="L98" s="16" t="s">
        <v>24</v>
      </c>
      <c r="M98" s="46" t="s">
        <v>440</v>
      </c>
    </row>
    <row r="99" spans="1:13" ht="15.75">
      <c r="A99" s="105" t="s">
        <v>438</v>
      </c>
      <c r="B99" s="11" t="s">
        <v>23</v>
      </c>
      <c r="C99" s="12">
        <v>200</v>
      </c>
      <c r="D99" s="8">
        <v>1</v>
      </c>
      <c r="E99" s="8">
        <v>0</v>
      </c>
      <c r="F99" s="8">
        <v>20.2</v>
      </c>
      <c r="G99" s="9">
        <v>84</v>
      </c>
      <c r="H99" s="8">
        <v>14</v>
      </c>
      <c r="I99" s="8">
        <v>8</v>
      </c>
      <c r="J99" s="8">
        <v>2.8</v>
      </c>
      <c r="K99" s="8">
        <v>4</v>
      </c>
      <c r="L99" s="16" t="s">
        <v>24</v>
      </c>
      <c r="M99" s="122" t="s">
        <v>23</v>
      </c>
    </row>
    <row r="100" spans="1:13" ht="15.75">
      <c r="A100" s="105" t="s">
        <v>438</v>
      </c>
      <c r="B100" s="11" t="s">
        <v>23</v>
      </c>
      <c r="C100" s="12">
        <v>180</v>
      </c>
      <c r="D100" s="8">
        <v>0.9</v>
      </c>
      <c r="E100" s="8">
        <v>0</v>
      </c>
      <c r="F100" s="8">
        <v>18.18</v>
      </c>
      <c r="G100" s="9">
        <v>75.6</v>
      </c>
      <c r="H100" s="8">
        <v>12.6</v>
      </c>
      <c r="I100" s="8">
        <v>7.2</v>
      </c>
      <c r="J100" s="8">
        <v>2.5</v>
      </c>
      <c r="K100" s="8">
        <v>3.6</v>
      </c>
      <c r="L100" s="16" t="s">
        <v>24</v>
      </c>
      <c r="M100" s="46" t="s">
        <v>23</v>
      </c>
    </row>
    <row r="101" spans="1:13" ht="15.75">
      <c r="A101" s="105" t="s">
        <v>438</v>
      </c>
      <c r="B101" s="11" t="s">
        <v>23</v>
      </c>
      <c r="C101" s="12">
        <v>150</v>
      </c>
      <c r="D101" s="8">
        <v>0.75</v>
      </c>
      <c r="E101" s="8">
        <v>0</v>
      </c>
      <c r="F101" s="8">
        <v>15.15</v>
      </c>
      <c r="G101" s="9">
        <v>64</v>
      </c>
      <c r="H101" s="8">
        <v>10.5</v>
      </c>
      <c r="I101" s="8">
        <v>6</v>
      </c>
      <c r="J101" s="8">
        <v>2.1</v>
      </c>
      <c r="K101" s="8">
        <v>3</v>
      </c>
      <c r="L101" s="16" t="s">
        <v>24</v>
      </c>
      <c r="M101" s="46" t="s">
        <v>23</v>
      </c>
    </row>
    <row r="102" spans="1:13" ht="15.75">
      <c r="A102" s="105" t="s">
        <v>438</v>
      </c>
      <c r="B102" s="11" t="s">
        <v>441</v>
      </c>
      <c r="C102" s="12">
        <v>200</v>
      </c>
      <c r="D102" s="8">
        <v>1</v>
      </c>
      <c r="E102" s="8">
        <v>0</v>
      </c>
      <c r="F102" s="8">
        <v>25.4</v>
      </c>
      <c r="G102" s="9">
        <v>105</v>
      </c>
      <c r="H102" s="8">
        <v>40</v>
      </c>
      <c r="I102" s="8">
        <v>20</v>
      </c>
      <c r="J102" s="8">
        <v>0.3</v>
      </c>
      <c r="K102" s="8">
        <v>8</v>
      </c>
      <c r="L102" s="16" t="s">
        <v>24</v>
      </c>
      <c r="M102" s="122" t="s">
        <v>441</v>
      </c>
    </row>
    <row r="103" spans="1:13" ht="15.75">
      <c r="A103" s="105" t="s">
        <v>438</v>
      </c>
      <c r="B103" s="11" t="s">
        <v>441</v>
      </c>
      <c r="C103" s="12">
        <v>180</v>
      </c>
      <c r="D103" s="8">
        <v>0.9</v>
      </c>
      <c r="E103" s="8">
        <v>0</v>
      </c>
      <c r="F103" s="8">
        <v>22.86</v>
      </c>
      <c r="G103" s="9">
        <v>94.5</v>
      </c>
      <c r="H103" s="8">
        <v>36</v>
      </c>
      <c r="I103" s="8">
        <v>18</v>
      </c>
      <c r="J103" s="8">
        <v>0.4</v>
      </c>
      <c r="K103" s="8">
        <v>7.2</v>
      </c>
      <c r="L103" s="16" t="s">
        <v>24</v>
      </c>
      <c r="M103" s="46" t="s">
        <v>441</v>
      </c>
    </row>
    <row r="104" spans="1:13" ht="15.75">
      <c r="A104" s="105" t="s">
        <v>438</v>
      </c>
      <c r="B104" s="11" t="s">
        <v>441</v>
      </c>
      <c r="C104" s="12">
        <v>150</v>
      </c>
      <c r="D104" s="8">
        <v>0.75</v>
      </c>
      <c r="E104" s="8">
        <v>0</v>
      </c>
      <c r="F104" s="8">
        <v>19.05</v>
      </c>
      <c r="G104" s="9">
        <v>78.75</v>
      </c>
      <c r="H104" s="8">
        <v>25.5</v>
      </c>
      <c r="I104" s="8">
        <v>9</v>
      </c>
      <c r="J104" s="8">
        <v>0.5</v>
      </c>
      <c r="K104" s="8">
        <v>6</v>
      </c>
      <c r="L104" s="16" t="s">
        <v>24</v>
      </c>
      <c r="M104" s="46" t="s">
        <v>441</v>
      </c>
    </row>
    <row r="105" spans="1:13" ht="15.75">
      <c r="A105" s="105" t="s">
        <v>438</v>
      </c>
      <c r="B105" s="11" t="s">
        <v>442</v>
      </c>
      <c r="C105" s="12">
        <v>200</v>
      </c>
      <c r="D105" s="8">
        <v>1.4</v>
      </c>
      <c r="E105" s="8">
        <v>0.4</v>
      </c>
      <c r="F105" s="8">
        <v>22.8</v>
      </c>
      <c r="G105" s="9">
        <v>100</v>
      </c>
      <c r="H105" s="8">
        <v>34</v>
      </c>
      <c r="I105" s="8">
        <v>12</v>
      </c>
      <c r="J105" s="8">
        <v>0.6</v>
      </c>
      <c r="K105" s="8">
        <v>14.8</v>
      </c>
      <c r="L105" s="16" t="s">
        <v>24</v>
      </c>
      <c r="M105" s="122" t="s">
        <v>442</v>
      </c>
    </row>
    <row r="106" spans="1:13" ht="15.75">
      <c r="A106" s="105" t="s">
        <v>438</v>
      </c>
      <c r="B106" s="11" t="s">
        <v>442</v>
      </c>
      <c r="C106" s="12">
        <v>180</v>
      </c>
      <c r="D106" s="8">
        <v>1.26</v>
      </c>
      <c r="E106" s="8">
        <v>0.36</v>
      </c>
      <c r="F106" s="8">
        <v>20.52</v>
      </c>
      <c r="G106" s="9">
        <v>90</v>
      </c>
      <c r="H106" s="8">
        <v>30.6</v>
      </c>
      <c r="I106" s="8">
        <v>10.8</v>
      </c>
      <c r="J106" s="8">
        <v>0.5</v>
      </c>
      <c r="K106" s="8">
        <v>13.32</v>
      </c>
      <c r="L106" s="16" t="s">
        <v>24</v>
      </c>
      <c r="M106" s="46" t="s">
        <v>442</v>
      </c>
    </row>
    <row r="107" spans="1:13" ht="15.75">
      <c r="A107" s="105" t="s">
        <v>438</v>
      </c>
      <c r="B107" s="11" t="s">
        <v>442</v>
      </c>
      <c r="C107" s="12">
        <v>150</v>
      </c>
      <c r="D107" s="8">
        <v>1.05</v>
      </c>
      <c r="E107" s="8">
        <v>0.3</v>
      </c>
      <c r="F107" s="8">
        <v>17.1</v>
      </c>
      <c r="G107" s="9">
        <v>75</v>
      </c>
      <c r="H107" s="8">
        <v>25.5</v>
      </c>
      <c r="I107" s="8">
        <v>9</v>
      </c>
      <c r="J107" s="8">
        <v>0.5</v>
      </c>
      <c r="K107" s="8">
        <v>11.1</v>
      </c>
      <c r="L107" s="16" t="s">
        <v>24</v>
      </c>
      <c r="M107" s="46" t="s">
        <v>442</v>
      </c>
    </row>
    <row r="108" spans="1:13" ht="15.75">
      <c r="A108" s="105" t="s">
        <v>438</v>
      </c>
      <c r="B108" s="11" t="s">
        <v>443</v>
      </c>
      <c r="C108" s="12">
        <v>200</v>
      </c>
      <c r="D108" s="8">
        <v>0.6</v>
      </c>
      <c r="E108" s="8">
        <v>0.4</v>
      </c>
      <c r="F108" s="8">
        <v>32.6</v>
      </c>
      <c r="G108" s="9">
        <v>137</v>
      </c>
      <c r="H108" s="8">
        <v>40</v>
      </c>
      <c r="I108" s="8">
        <v>18</v>
      </c>
      <c r="J108" s="8">
        <v>0.8</v>
      </c>
      <c r="K108" s="8">
        <v>4</v>
      </c>
      <c r="L108" s="16" t="s">
        <v>24</v>
      </c>
      <c r="M108" s="122" t="s">
        <v>443</v>
      </c>
    </row>
    <row r="109" spans="1:13" ht="15.75">
      <c r="A109" s="105" t="s">
        <v>438</v>
      </c>
      <c r="B109" s="11" t="s">
        <v>443</v>
      </c>
      <c r="C109" s="12">
        <v>180</v>
      </c>
      <c r="D109" s="8">
        <v>0.54</v>
      </c>
      <c r="E109" s="8">
        <v>0.36</v>
      </c>
      <c r="F109" s="8">
        <v>29.34</v>
      </c>
      <c r="G109" s="9">
        <v>123.3</v>
      </c>
      <c r="H109" s="8">
        <v>36</v>
      </c>
      <c r="I109" s="8">
        <v>16.2</v>
      </c>
      <c r="J109" s="8">
        <v>0.7</v>
      </c>
      <c r="K109" s="8">
        <v>3.6</v>
      </c>
      <c r="L109" s="16" t="s">
        <v>24</v>
      </c>
      <c r="M109" s="46" t="s">
        <v>443</v>
      </c>
    </row>
    <row r="110" spans="1:13" ht="15.75">
      <c r="A110" s="105" t="s">
        <v>438</v>
      </c>
      <c r="B110" s="11" t="s">
        <v>443</v>
      </c>
      <c r="C110" s="12">
        <v>150</v>
      </c>
      <c r="D110" s="8">
        <v>0.45</v>
      </c>
      <c r="E110" s="8">
        <v>0.3</v>
      </c>
      <c r="F110" s="8">
        <v>24.45</v>
      </c>
      <c r="G110" s="9">
        <v>102</v>
      </c>
      <c r="H110" s="8">
        <v>30</v>
      </c>
      <c r="I110" s="8">
        <v>13.5</v>
      </c>
      <c r="J110" s="8">
        <v>0.6</v>
      </c>
      <c r="K110" s="8">
        <v>3</v>
      </c>
      <c r="L110" s="16" t="s">
        <v>24</v>
      </c>
      <c r="M110" s="46" t="s">
        <v>443</v>
      </c>
    </row>
    <row r="111" spans="1:13" ht="15.75">
      <c r="A111" s="105" t="s">
        <v>444</v>
      </c>
      <c r="B111" s="11" t="s">
        <v>108</v>
      </c>
      <c r="C111" s="12">
        <v>200</v>
      </c>
      <c r="D111" s="8">
        <v>6.09</v>
      </c>
      <c r="E111" s="8">
        <v>5.42</v>
      </c>
      <c r="F111" s="8">
        <v>10.08</v>
      </c>
      <c r="G111" s="9">
        <v>113</v>
      </c>
      <c r="H111" s="8">
        <v>252</v>
      </c>
      <c r="I111" s="8">
        <v>29.4</v>
      </c>
      <c r="J111" s="8">
        <v>0.21</v>
      </c>
      <c r="K111" s="8">
        <v>2.73</v>
      </c>
      <c r="L111" s="13" t="s">
        <v>109</v>
      </c>
      <c r="M111" s="122" t="s">
        <v>445</v>
      </c>
    </row>
    <row r="112" spans="1:13" ht="15.75">
      <c r="A112" s="105"/>
      <c r="B112" s="11" t="s">
        <v>108</v>
      </c>
      <c r="C112" s="12">
        <v>180</v>
      </c>
      <c r="D112" s="8">
        <v>5.481</v>
      </c>
      <c r="E112" s="8">
        <v>4.878</v>
      </c>
      <c r="F112" s="8">
        <v>9.072</v>
      </c>
      <c r="G112" s="9">
        <v>101.7</v>
      </c>
      <c r="H112" s="8">
        <v>226.8</v>
      </c>
      <c r="I112" s="8">
        <v>26.5</v>
      </c>
      <c r="J112" s="8">
        <v>0.19</v>
      </c>
      <c r="K112" s="8">
        <v>2.4570000000000003</v>
      </c>
      <c r="L112" s="13" t="s">
        <v>109</v>
      </c>
      <c r="M112" s="46" t="s">
        <v>445</v>
      </c>
    </row>
    <row r="113" spans="1:13" ht="15.75">
      <c r="A113" s="123"/>
      <c r="B113" s="11" t="s">
        <v>108</v>
      </c>
      <c r="C113" s="12">
        <v>150</v>
      </c>
      <c r="D113" s="8">
        <v>4.5675</v>
      </c>
      <c r="E113" s="8">
        <v>4.065</v>
      </c>
      <c r="F113" s="8">
        <v>7.56</v>
      </c>
      <c r="G113" s="9">
        <v>84.75</v>
      </c>
      <c r="H113" s="8">
        <v>189.6</v>
      </c>
      <c r="I113" s="8">
        <v>22.1</v>
      </c>
      <c r="J113" s="8">
        <v>0.16</v>
      </c>
      <c r="K113" s="8">
        <v>2.0475</v>
      </c>
      <c r="L113" s="13" t="s">
        <v>109</v>
      </c>
      <c r="M113" s="46" t="s">
        <v>445</v>
      </c>
    </row>
    <row r="114" spans="1:13" ht="15.75">
      <c r="A114" s="105" t="s">
        <v>446</v>
      </c>
      <c r="B114" s="11" t="s">
        <v>447</v>
      </c>
      <c r="C114" s="12">
        <v>200</v>
      </c>
      <c r="D114" s="8">
        <v>5.8</v>
      </c>
      <c r="E114" s="8">
        <v>5</v>
      </c>
      <c r="F114" s="8">
        <v>8</v>
      </c>
      <c r="G114" s="9">
        <v>100</v>
      </c>
      <c r="H114" s="8">
        <v>240</v>
      </c>
      <c r="I114" s="8">
        <v>28</v>
      </c>
      <c r="J114" s="8">
        <v>0.2</v>
      </c>
      <c r="K114" s="8">
        <v>1.4</v>
      </c>
      <c r="L114" s="13" t="s">
        <v>68</v>
      </c>
      <c r="M114" s="122" t="s">
        <v>447</v>
      </c>
    </row>
    <row r="115" spans="1:13" ht="15.75">
      <c r="A115" s="105"/>
      <c r="B115" s="11" t="s">
        <v>447</v>
      </c>
      <c r="C115" s="12">
        <v>180</v>
      </c>
      <c r="D115" s="8">
        <v>5.22</v>
      </c>
      <c r="E115" s="8">
        <v>4.5</v>
      </c>
      <c r="F115" s="8">
        <v>7.2</v>
      </c>
      <c r="G115" s="9">
        <v>90</v>
      </c>
      <c r="H115" s="8">
        <v>216</v>
      </c>
      <c r="I115" s="8">
        <v>25.2</v>
      </c>
      <c r="J115" s="8">
        <v>0.2</v>
      </c>
      <c r="K115" s="8">
        <v>1.26</v>
      </c>
      <c r="L115" s="13" t="s">
        <v>68</v>
      </c>
      <c r="M115" s="46" t="s">
        <v>447</v>
      </c>
    </row>
    <row r="116" spans="1:13" ht="15.75">
      <c r="A116" s="105"/>
      <c r="B116" s="11" t="s">
        <v>447</v>
      </c>
      <c r="C116" s="12">
        <v>160</v>
      </c>
      <c r="D116" s="8">
        <v>4.6</v>
      </c>
      <c r="E116" s="8">
        <v>4</v>
      </c>
      <c r="F116" s="8">
        <v>6.4</v>
      </c>
      <c r="G116" s="9">
        <v>80</v>
      </c>
      <c r="H116" s="8">
        <v>192</v>
      </c>
      <c r="I116" s="8">
        <v>22.4</v>
      </c>
      <c r="J116" s="8">
        <v>0.2</v>
      </c>
      <c r="K116" s="8">
        <v>1.1</v>
      </c>
      <c r="L116" s="13" t="s">
        <v>68</v>
      </c>
      <c r="M116" s="46"/>
    </row>
    <row r="117" spans="1:13" ht="15.75">
      <c r="A117" s="123"/>
      <c r="B117" s="11" t="s">
        <v>447</v>
      </c>
      <c r="C117" s="12">
        <v>150</v>
      </c>
      <c r="D117" s="8">
        <v>4.35</v>
      </c>
      <c r="E117" s="8">
        <v>3.75</v>
      </c>
      <c r="F117" s="8">
        <v>6</v>
      </c>
      <c r="G117" s="9">
        <v>75</v>
      </c>
      <c r="H117" s="8">
        <v>180</v>
      </c>
      <c r="I117" s="8">
        <v>21</v>
      </c>
      <c r="J117" s="8">
        <v>0.2</v>
      </c>
      <c r="K117" s="8">
        <v>1.05</v>
      </c>
      <c r="L117" s="13" t="s">
        <v>68</v>
      </c>
      <c r="M117" s="46" t="s">
        <v>447</v>
      </c>
    </row>
    <row r="118" spans="1:13" ht="15.75">
      <c r="A118" s="123"/>
      <c r="B118" s="11" t="s">
        <v>67</v>
      </c>
      <c r="C118" s="12">
        <v>200</v>
      </c>
      <c r="D118" s="8">
        <v>5.8</v>
      </c>
      <c r="E118" s="8">
        <v>5</v>
      </c>
      <c r="F118" s="8">
        <v>8.4</v>
      </c>
      <c r="G118" s="9">
        <v>102</v>
      </c>
      <c r="H118" s="8">
        <v>248</v>
      </c>
      <c r="I118" s="8">
        <v>28</v>
      </c>
      <c r="J118" s="8">
        <v>0.2</v>
      </c>
      <c r="K118" s="8">
        <v>0.6</v>
      </c>
      <c r="L118" s="13" t="s">
        <v>68</v>
      </c>
      <c r="M118" s="122" t="s">
        <v>67</v>
      </c>
    </row>
    <row r="119" spans="1:13" ht="15.75">
      <c r="A119" s="123"/>
      <c r="B119" s="11" t="s">
        <v>67</v>
      </c>
      <c r="C119" s="12">
        <v>180</v>
      </c>
      <c r="D119" s="8">
        <v>5.22</v>
      </c>
      <c r="E119" s="8">
        <v>4.5</v>
      </c>
      <c r="F119" s="8">
        <v>7.56</v>
      </c>
      <c r="G119" s="9">
        <v>91.8</v>
      </c>
      <c r="H119" s="8">
        <v>223.2</v>
      </c>
      <c r="I119" s="8">
        <v>25.2</v>
      </c>
      <c r="J119" s="8">
        <v>0.2</v>
      </c>
      <c r="K119" s="8">
        <v>0.54</v>
      </c>
      <c r="L119" s="13" t="s">
        <v>68</v>
      </c>
      <c r="M119" s="46" t="s">
        <v>67</v>
      </c>
    </row>
    <row r="120" spans="1:13" ht="15.75">
      <c r="A120" s="123"/>
      <c r="B120" s="11" t="s">
        <v>67</v>
      </c>
      <c r="C120" s="12">
        <v>160</v>
      </c>
      <c r="D120" s="8">
        <v>4.7</v>
      </c>
      <c r="E120" s="8">
        <v>4.1</v>
      </c>
      <c r="F120" s="8">
        <v>6.7</v>
      </c>
      <c r="G120" s="9">
        <v>81</v>
      </c>
      <c r="H120" s="8">
        <v>198</v>
      </c>
      <c r="I120" s="8">
        <v>22.4</v>
      </c>
      <c r="J120" s="8">
        <v>0.2</v>
      </c>
      <c r="K120" s="8">
        <v>0.5</v>
      </c>
      <c r="L120" s="13" t="s">
        <v>68</v>
      </c>
      <c r="M120" s="46"/>
    </row>
    <row r="121" spans="1:13" ht="15.75">
      <c r="A121" s="123"/>
      <c r="B121" s="11" t="s">
        <v>67</v>
      </c>
      <c r="C121" s="12">
        <v>150</v>
      </c>
      <c r="D121" s="8">
        <v>4.35</v>
      </c>
      <c r="E121" s="8">
        <v>3.75</v>
      </c>
      <c r="F121" s="8">
        <v>6.3</v>
      </c>
      <c r="G121" s="9">
        <v>76</v>
      </c>
      <c r="H121" s="8">
        <v>186</v>
      </c>
      <c r="I121" s="8">
        <v>21</v>
      </c>
      <c r="J121" s="8">
        <v>0.2</v>
      </c>
      <c r="K121" s="8">
        <v>0.45</v>
      </c>
      <c r="L121" s="13" t="s">
        <v>68</v>
      </c>
      <c r="M121" s="46" t="s">
        <v>67</v>
      </c>
    </row>
    <row r="122" spans="1:13" ht="15.75">
      <c r="A122" s="123"/>
      <c r="B122" s="11" t="s">
        <v>448</v>
      </c>
      <c r="C122" s="12">
        <v>200</v>
      </c>
      <c r="D122" s="8">
        <v>6</v>
      </c>
      <c r="E122" s="8">
        <v>2</v>
      </c>
      <c r="F122" s="8">
        <v>8</v>
      </c>
      <c r="G122" s="9">
        <v>74</v>
      </c>
      <c r="H122" s="8">
        <v>240</v>
      </c>
      <c r="I122" s="8">
        <v>30</v>
      </c>
      <c r="J122" s="8">
        <v>0.2</v>
      </c>
      <c r="K122" s="8">
        <v>1.6</v>
      </c>
      <c r="L122" s="13" t="s">
        <v>68</v>
      </c>
      <c r="M122" s="122" t="s">
        <v>448</v>
      </c>
    </row>
    <row r="123" spans="1:13" ht="15.75">
      <c r="A123" s="123"/>
      <c r="B123" s="11" t="s">
        <v>448</v>
      </c>
      <c r="C123" s="12">
        <v>180</v>
      </c>
      <c r="D123" s="8">
        <v>5.4</v>
      </c>
      <c r="E123" s="8">
        <v>1.8</v>
      </c>
      <c r="F123" s="8">
        <v>7.2</v>
      </c>
      <c r="G123" s="9">
        <v>66.6</v>
      </c>
      <c r="H123" s="8">
        <v>216</v>
      </c>
      <c r="I123" s="8">
        <v>27</v>
      </c>
      <c r="J123" s="8">
        <v>0.2</v>
      </c>
      <c r="K123" s="8">
        <v>1.44</v>
      </c>
      <c r="L123" s="13" t="s">
        <v>68</v>
      </c>
      <c r="M123" s="46" t="s">
        <v>448</v>
      </c>
    </row>
    <row r="124" spans="1:13" ht="15.75">
      <c r="A124" s="123"/>
      <c r="B124" s="11" t="s">
        <v>448</v>
      </c>
      <c r="C124" s="12">
        <v>150</v>
      </c>
      <c r="D124" s="8">
        <v>4.5</v>
      </c>
      <c r="E124" s="8">
        <v>1.5</v>
      </c>
      <c r="F124" s="8">
        <v>6</v>
      </c>
      <c r="G124" s="9">
        <v>55.5</v>
      </c>
      <c r="H124" s="8">
        <v>180</v>
      </c>
      <c r="I124" s="8">
        <v>22.5</v>
      </c>
      <c r="J124" s="8">
        <v>0.2</v>
      </c>
      <c r="K124" s="8">
        <v>1.2</v>
      </c>
      <c r="L124" s="13" t="s">
        <v>68</v>
      </c>
      <c r="M124" s="46" t="s">
        <v>448</v>
      </c>
    </row>
    <row r="125" spans="1:13" ht="15.75">
      <c r="A125" s="123"/>
      <c r="B125" s="11" t="s">
        <v>449</v>
      </c>
      <c r="C125" s="12">
        <v>200</v>
      </c>
      <c r="D125" s="8">
        <v>0.1</v>
      </c>
      <c r="E125" s="8">
        <v>0</v>
      </c>
      <c r="F125" s="8">
        <v>22.7</v>
      </c>
      <c r="G125" s="9">
        <v>91</v>
      </c>
      <c r="H125" s="8">
        <v>9.7</v>
      </c>
      <c r="I125" s="8">
        <v>7.8</v>
      </c>
      <c r="J125" s="8">
        <v>0.4</v>
      </c>
      <c r="K125" s="8">
        <v>50</v>
      </c>
      <c r="L125" s="74" t="s">
        <v>104</v>
      </c>
      <c r="M125" s="46"/>
    </row>
    <row r="126" spans="1:13" ht="15.75">
      <c r="A126" s="123"/>
      <c r="B126" s="11" t="s">
        <v>449</v>
      </c>
      <c r="C126" s="12">
        <v>180</v>
      </c>
      <c r="D126" s="8">
        <v>0.1</v>
      </c>
      <c r="E126" s="8">
        <v>0</v>
      </c>
      <c r="F126" s="8">
        <v>20.4</v>
      </c>
      <c r="G126" s="9">
        <v>82</v>
      </c>
      <c r="H126" s="8">
        <v>8.7</v>
      </c>
      <c r="I126" s="8">
        <v>7</v>
      </c>
      <c r="J126" s="8">
        <v>0.4</v>
      </c>
      <c r="K126" s="8">
        <v>45</v>
      </c>
      <c r="L126" s="74" t="s">
        <v>104</v>
      </c>
      <c r="M126" s="46"/>
    </row>
    <row r="127" spans="1:13" ht="15.75">
      <c r="A127" s="123"/>
      <c r="B127" s="11" t="s">
        <v>449</v>
      </c>
      <c r="C127" s="12">
        <v>150</v>
      </c>
      <c r="D127" s="8">
        <v>0.1</v>
      </c>
      <c r="E127" s="8">
        <v>0</v>
      </c>
      <c r="F127" s="8">
        <v>17</v>
      </c>
      <c r="G127" s="9">
        <v>68</v>
      </c>
      <c r="H127" s="8">
        <v>7.3</v>
      </c>
      <c r="I127" s="8">
        <v>5.9</v>
      </c>
      <c r="J127" s="8">
        <v>0.3</v>
      </c>
      <c r="K127" s="8">
        <v>37.5</v>
      </c>
      <c r="L127" s="74" t="s">
        <v>104</v>
      </c>
      <c r="M127" s="46"/>
    </row>
    <row r="128" spans="1:13" ht="15.75">
      <c r="A128" s="105" t="s">
        <v>450</v>
      </c>
      <c r="B128" s="11" t="s">
        <v>451</v>
      </c>
      <c r="C128" s="12">
        <v>200</v>
      </c>
      <c r="D128" s="8">
        <v>0.12</v>
      </c>
      <c r="E128" s="8">
        <v>0.04</v>
      </c>
      <c r="F128" s="8">
        <v>22.66</v>
      </c>
      <c r="G128" s="9">
        <v>91.13</v>
      </c>
      <c r="H128" s="8">
        <v>4.2</v>
      </c>
      <c r="I128" s="8">
        <v>3.5</v>
      </c>
      <c r="J128" s="8">
        <v>0.2</v>
      </c>
      <c r="K128" s="8">
        <v>3.8</v>
      </c>
      <c r="L128" s="74" t="s">
        <v>104</v>
      </c>
      <c r="M128" s="122" t="s">
        <v>451</v>
      </c>
    </row>
    <row r="129" spans="1:13" ht="15.75">
      <c r="A129" s="105"/>
      <c r="B129" s="11" t="s">
        <v>451</v>
      </c>
      <c r="C129" s="12">
        <v>180</v>
      </c>
      <c r="D129" s="8">
        <v>0.10799999999999998</v>
      </c>
      <c r="E129" s="8">
        <v>0.036000000000000004</v>
      </c>
      <c r="F129" s="8">
        <v>20.394</v>
      </c>
      <c r="G129" s="9">
        <v>82.017</v>
      </c>
      <c r="H129" s="8">
        <v>3.8</v>
      </c>
      <c r="I129" s="8">
        <v>3.4</v>
      </c>
      <c r="J129" s="8">
        <v>0.2</v>
      </c>
      <c r="K129" s="8">
        <v>3.4</v>
      </c>
      <c r="L129" s="74" t="s">
        <v>104</v>
      </c>
      <c r="M129" s="46" t="s">
        <v>451</v>
      </c>
    </row>
    <row r="130" spans="1:13" ht="15.75">
      <c r="A130" s="123"/>
      <c r="B130" s="11" t="s">
        <v>451</v>
      </c>
      <c r="C130" s="12">
        <v>150</v>
      </c>
      <c r="D130" s="8">
        <v>0.09</v>
      </c>
      <c r="E130" s="8">
        <v>0.03</v>
      </c>
      <c r="F130" s="8">
        <v>16.995</v>
      </c>
      <c r="G130" s="9">
        <v>68.3475</v>
      </c>
      <c r="H130" s="8">
        <v>3.4</v>
      </c>
      <c r="I130" s="8">
        <v>3.1</v>
      </c>
      <c r="J130" s="8">
        <v>0.2</v>
      </c>
      <c r="K130" s="8">
        <v>2.9</v>
      </c>
      <c r="L130" s="74" t="s">
        <v>104</v>
      </c>
      <c r="M130" s="46" t="s">
        <v>451</v>
      </c>
    </row>
    <row r="131" spans="1:13" ht="15.75">
      <c r="A131" s="123"/>
      <c r="B131" s="11" t="s">
        <v>103</v>
      </c>
      <c r="C131" s="12">
        <v>200</v>
      </c>
      <c r="D131" s="8">
        <v>0.17</v>
      </c>
      <c r="E131" s="8">
        <v>0.12</v>
      </c>
      <c r="F131" s="8">
        <v>23.61</v>
      </c>
      <c r="G131" s="9">
        <v>96.24</v>
      </c>
      <c r="H131" s="8">
        <v>7</v>
      </c>
      <c r="I131" s="8">
        <v>1.8</v>
      </c>
      <c r="J131" s="8">
        <v>0.2</v>
      </c>
      <c r="K131" s="8">
        <v>3.8</v>
      </c>
      <c r="L131" s="74" t="s">
        <v>104</v>
      </c>
      <c r="M131" s="122" t="s">
        <v>103</v>
      </c>
    </row>
    <row r="132" spans="1:13" ht="15.75">
      <c r="A132" s="123"/>
      <c r="B132" s="11" t="s">
        <v>103</v>
      </c>
      <c r="C132" s="12">
        <v>180</v>
      </c>
      <c r="D132" s="8">
        <v>0.15300000000000002</v>
      </c>
      <c r="E132" s="8">
        <v>0.10799999999999998</v>
      </c>
      <c r="F132" s="8">
        <v>21.249</v>
      </c>
      <c r="G132" s="9">
        <v>86.616</v>
      </c>
      <c r="H132" s="8">
        <v>6.3</v>
      </c>
      <c r="I132" s="8">
        <v>1.6</v>
      </c>
      <c r="J132" s="8">
        <v>0.2</v>
      </c>
      <c r="K132" s="8">
        <v>3.4</v>
      </c>
      <c r="L132" s="74" t="s">
        <v>104</v>
      </c>
      <c r="M132" s="46" t="s">
        <v>103</v>
      </c>
    </row>
    <row r="133" spans="1:13" ht="15.75">
      <c r="A133" s="123"/>
      <c r="B133" s="11" t="s">
        <v>103</v>
      </c>
      <c r="C133" s="12">
        <v>150</v>
      </c>
      <c r="D133" s="8">
        <v>0.1275</v>
      </c>
      <c r="E133" s="8">
        <v>0.09</v>
      </c>
      <c r="F133" s="8">
        <v>17.7075</v>
      </c>
      <c r="G133" s="9">
        <v>72.18</v>
      </c>
      <c r="H133" s="8">
        <v>5.7</v>
      </c>
      <c r="I133" s="8">
        <v>1.5</v>
      </c>
      <c r="J133" s="8">
        <v>0.2</v>
      </c>
      <c r="K133" s="8">
        <v>2.9</v>
      </c>
      <c r="L133" s="74" t="s">
        <v>104</v>
      </c>
      <c r="M133" s="46" t="s">
        <v>103</v>
      </c>
    </row>
    <row r="134" spans="1:13" ht="15.75">
      <c r="A134" s="105" t="s">
        <v>452</v>
      </c>
      <c r="B134" s="46" t="s">
        <v>453</v>
      </c>
      <c r="C134" s="12">
        <v>200</v>
      </c>
      <c r="D134" s="8">
        <v>0.12</v>
      </c>
      <c r="E134" s="8">
        <v>0</v>
      </c>
      <c r="F134" s="8">
        <v>26.64</v>
      </c>
      <c r="G134" s="9">
        <v>94</v>
      </c>
      <c r="H134" s="8">
        <v>8.6</v>
      </c>
      <c r="I134" s="8">
        <v>2.7</v>
      </c>
      <c r="J134" s="8">
        <v>0.7</v>
      </c>
      <c r="K134" s="8">
        <v>3</v>
      </c>
      <c r="L134" s="74" t="s">
        <v>454</v>
      </c>
      <c r="M134" s="122" t="s">
        <v>72</v>
      </c>
    </row>
    <row r="135" spans="1:13" ht="15.75">
      <c r="A135" s="105" t="s">
        <v>453</v>
      </c>
      <c r="B135" s="46" t="s">
        <v>453</v>
      </c>
      <c r="C135" s="12">
        <v>180</v>
      </c>
      <c r="D135" s="8">
        <v>0.10799999999999998</v>
      </c>
      <c r="E135" s="8">
        <v>0</v>
      </c>
      <c r="F135" s="8">
        <v>23.976000000000003</v>
      </c>
      <c r="G135" s="9">
        <v>85</v>
      </c>
      <c r="H135" s="8">
        <v>7.7</v>
      </c>
      <c r="I135" s="8">
        <v>2.4</v>
      </c>
      <c r="J135" s="8">
        <v>0.6</v>
      </c>
      <c r="K135" s="8">
        <v>2.7</v>
      </c>
      <c r="L135" s="74" t="s">
        <v>454</v>
      </c>
      <c r="M135" s="46" t="s">
        <v>72</v>
      </c>
    </row>
    <row r="136" spans="1:13" ht="15.75">
      <c r="A136" s="123"/>
      <c r="B136" s="46" t="s">
        <v>453</v>
      </c>
      <c r="C136" s="12">
        <v>150</v>
      </c>
      <c r="D136" s="8">
        <v>0.09</v>
      </c>
      <c r="E136" s="8">
        <v>0</v>
      </c>
      <c r="F136" s="8">
        <v>19.98</v>
      </c>
      <c r="G136" s="9">
        <v>71</v>
      </c>
      <c r="H136" s="8">
        <v>6.5</v>
      </c>
      <c r="I136" s="8">
        <v>2</v>
      </c>
      <c r="J136" s="8">
        <v>0.5</v>
      </c>
      <c r="K136" s="8">
        <v>2.3</v>
      </c>
      <c r="L136" s="74" t="s">
        <v>454</v>
      </c>
      <c r="M136" s="46" t="s">
        <v>72</v>
      </c>
    </row>
    <row r="137" spans="1:13" ht="15.75">
      <c r="A137" s="105" t="s">
        <v>455</v>
      </c>
      <c r="B137" s="46" t="s">
        <v>456</v>
      </c>
      <c r="C137" s="12">
        <v>200</v>
      </c>
      <c r="D137" s="8">
        <v>0.15</v>
      </c>
      <c r="E137" s="8">
        <v>0.2</v>
      </c>
      <c r="F137" s="8">
        <v>21.9</v>
      </c>
      <c r="G137" s="9">
        <v>91</v>
      </c>
      <c r="H137" s="8">
        <v>6.9</v>
      </c>
      <c r="I137" s="8">
        <v>3.6</v>
      </c>
      <c r="J137" s="8">
        <v>0.9</v>
      </c>
      <c r="K137" s="8">
        <v>4</v>
      </c>
      <c r="L137" s="74" t="s">
        <v>457</v>
      </c>
      <c r="M137" s="122" t="s">
        <v>72</v>
      </c>
    </row>
    <row r="138" spans="1:13" ht="15.75">
      <c r="A138" s="105"/>
      <c r="B138" s="46" t="s">
        <v>456</v>
      </c>
      <c r="C138" s="12">
        <v>180</v>
      </c>
      <c r="D138" s="8">
        <v>0.135</v>
      </c>
      <c r="E138" s="8">
        <v>0.2</v>
      </c>
      <c r="F138" s="8">
        <v>19.7</v>
      </c>
      <c r="G138" s="9">
        <v>82</v>
      </c>
      <c r="H138" s="8">
        <v>6.2</v>
      </c>
      <c r="I138" s="8">
        <v>3.2</v>
      </c>
      <c r="J138" s="8">
        <v>0.8</v>
      </c>
      <c r="K138" s="8">
        <v>3.6</v>
      </c>
      <c r="L138" s="74" t="s">
        <v>457</v>
      </c>
      <c r="M138" s="46" t="s">
        <v>72</v>
      </c>
    </row>
    <row r="139" spans="1:13" ht="15.75">
      <c r="A139" s="123"/>
      <c r="B139" s="46" t="s">
        <v>456</v>
      </c>
      <c r="C139" s="12">
        <v>150</v>
      </c>
      <c r="D139" s="8">
        <v>0.1125</v>
      </c>
      <c r="E139" s="8">
        <v>0.2</v>
      </c>
      <c r="F139" s="8">
        <v>16.4</v>
      </c>
      <c r="G139" s="9">
        <v>68</v>
      </c>
      <c r="H139" s="8">
        <v>5.2</v>
      </c>
      <c r="I139" s="8">
        <v>2.7</v>
      </c>
      <c r="J139" s="8">
        <v>0.7</v>
      </c>
      <c r="K139" s="8">
        <v>3</v>
      </c>
      <c r="L139" s="74" t="s">
        <v>457</v>
      </c>
      <c r="M139" s="46" t="s">
        <v>72</v>
      </c>
    </row>
    <row r="140" spans="1:13" ht="15.75">
      <c r="A140" s="105" t="s">
        <v>458</v>
      </c>
      <c r="B140" s="46" t="s">
        <v>459</v>
      </c>
      <c r="C140" s="12">
        <v>200</v>
      </c>
      <c r="D140" s="8">
        <v>0.7</v>
      </c>
      <c r="E140" s="8">
        <v>0.3</v>
      </c>
      <c r="F140" s="8">
        <v>9.7</v>
      </c>
      <c r="G140" s="9">
        <v>57</v>
      </c>
      <c r="H140" s="8">
        <v>12</v>
      </c>
      <c r="I140" s="8">
        <v>3.4</v>
      </c>
      <c r="J140" s="8">
        <v>0.6</v>
      </c>
      <c r="K140" s="8">
        <v>200</v>
      </c>
      <c r="L140" s="74" t="s">
        <v>460</v>
      </c>
      <c r="M140" s="122" t="s">
        <v>120</v>
      </c>
    </row>
    <row r="141" spans="1:13" ht="15.75">
      <c r="A141" s="105"/>
      <c r="B141" s="46" t="s">
        <v>459</v>
      </c>
      <c r="C141" s="12">
        <v>180</v>
      </c>
      <c r="D141" s="8">
        <v>0.6</v>
      </c>
      <c r="E141" s="8">
        <v>0.3</v>
      </c>
      <c r="F141" s="8">
        <v>8.7</v>
      </c>
      <c r="G141" s="9">
        <v>51</v>
      </c>
      <c r="H141" s="8">
        <v>10.8</v>
      </c>
      <c r="I141" s="8">
        <v>3.1</v>
      </c>
      <c r="J141" s="8">
        <v>0.5</v>
      </c>
      <c r="K141" s="8">
        <v>180</v>
      </c>
      <c r="L141" s="74" t="s">
        <v>460</v>
      </c>
      <c r="M141" s="46" t="s">
        <v>120</v>
      </c>
    </row>
    <row r="142" spans="1:13" ht="15.75">
      <c r="A142" s="123"/>
      <c r="B142" s="46" t="s">
        <v>459</v>
      </c>
      <c r="C142" s="12">
        <v>150</v>
      </c>
      <c r="D142" s="8">
        <v>0.5</v>
      </c>
      <c r="E142" s="8">
        <v>0.2</v>
      </c>
      <c r="F142" s="8">
        <v>6.5</v>
      </c>
      <c r="G142" s="9">
        <v>38</v>
      </c>
      <c r="H142" s="8">
        <v>8.1</v>
      </c>
      <c r="I142" s="8">
        <v>2.3</v>
      </c>
      <c r="J142" s="8">
        <v>0.4</v>
      </c>
      <c r="K142" s="8">
        <v>135</v>
      </c>
      <c r="L142" s="74" t="s">
        <v>460</v>
      </c>
      <c r="M142" s="46" t="s">
        <v>120</v>
      </c>
    </row>
    <row r="143" spans="2:13" ht="15.75">
      <c r="B143" s="11" t="s">
        <v>461</v>
      </c>
      <c r="C143" s="12">
        <v>200</v>
      </c>
      <c r="D143" s="8">
        <v>0.3</v>
      </c>
      <c r="E143" s="8">
        <v>0.1</v>
      </c>
      <c r="F143" s="8">
        <v>22.2</v>
      </c>
      <c r="G143" s="9">
        <v>91</v>
      </c>
      <c r="H143" s="8">
        <v>11.4</v>
      </c>
      <c r="I143" s="8">
        <v>9.3</v>
      </c>
      <c r="J143" s="8">
        <v>0.5</v>
      </c>
      <c r="K143" s="8">
        <v>60</v>
      </c>
      <c r="L143" s="127" t="s">
        <v>462</v>
      </c>
      <c r="M143" s="106"/>
    </row>
    <row r="144" spans="2:13" ht="15.75">
      <c r="B144" s="11" t="s">
        <v>461</v>
      </c>
      <c r="C144" s="12">
        <v>180</v>
      </c>
      <c r="D144" s="8">
        <v>0.3</v>
      </c>
      <c r="E144" s="8">
        <v>0.1</v>
      </c>
      <c r="F144" s="8">
        <v>20</v>
      </c>
      <c r="G144" s="9">
        <v>82</v>
      </c>
      <c r="H144" s="8">
        <v>10.3</v>
      </c>
      <c r="I144" s="8">
        <v>8.4</v>
      </c>
      <c r="J144" s="8">
        <v>0.5</v>
      </c>
      <c r="K144" s="8">
        <v>45</v>
      </c>
      <c r="L144" s="127" t="s">
        <v>462</v>
      </c>
      <c r="M144" s="106"/>
    </row>
    <row r="145" spans="2:13" ht="15.75">
      <c r="B145" s="11" t="s">
        <v>461</v>
      </c>
      <c r="C145" s="12">
        <v>150</v>
      </c>
      <c r="D145" s="8">
        <v>0.2</v>
      </c>
      <c r="E145" s="8">
        <v>0.1</v>
      </c>
      <c r="F145" s="8">
        <v>16.7</v>
      </c>
      <c r="G145" s="9">
        <v>68</v>
      </c>
      <c r="H145" s="8">
        <v>8.6</v>
      </c>
      <c r="I145" s="8">
        <v>7</v>
      </c>
      <c r="J145" s="8">
        <v>0.4</v>
      </c>
      <c r="K145" s="8">
        <v>37.5</v>
      </c>
      <c r="L145" s="127" t="s">
        <v>462</v>
      </c>
      <c r="M145" s="106"/>
    </row>
    <row r="146" spans="2:13" ht="15.75">
      <c r="B146" s="11" t="s">
        <v>463</v>
      </c>
      <c r="C146" s="12">
        <v>200</v>
      </c>
      <c r="D146" s="8">
        <v>0.2</v>
      </c>
      <c r="E146" s="8">
        <v>0.2</v>
      </c>
      <c r="F146" s="8">
        <v>20.5</v>
      </c>
      <c r="G146" s="9">
        <v>87</v>
      </c>
      <c r="H146" s="8">
        <v>12.8</v>
      </c>
      <c r="I146" s="8">
        <v>6.3</v>
      </c>
      <c r="J146" s="8">
        <v>1</v>
      </c>
      <c r="K146" s="8">
        <v>11.9</v>
      </c>
      <c r="L146" s="127" t="s">
        <v>464</v>
      </c>
      <c r="M146" s="106"/>
    </row>
    <row r="147" spans="2:13" ht="15.75">
      <c r="B147" s="11" t="s">
        <v>463</v>
      </c>
      <c r="C147" s="12">
        <v>180</v>
      </c>
      <c r="D147" s="8">
        <v>0.2</v>
      </c>
      <c r="E147" s="8">
        <v>0.2</v>
      </c>
      <c r="F147" s="8">
        <v>18.5</v>
      </c>
      <c r="G147" s="9">
        <v>78</v>
      </c>
      <c r="H147" s="8">
        <v>11.5</v>
      </c>
      <c r="I147" s="8">
        <v>5.7</v>
      </c>
      <c r="J147" s="8">
        <v>0.9</v>
      </c>
      <c r="K147" s="8">
        <v>10.7</v>
      </c>
      <c r="L147" s="127" t="s">
        <v>464</v>
      </c>
      <c r="M147" s="106"/>
    </row>
    <row r="148" spans="2:13" ht="15.75">
      <c r="B148" s="11" t="s">
        <v>463</v>
      </c>
      <c r="C148" s="12">
        <v>150</v>
      </c>
      <c r="D148" s="8">
        <v>0.2</v>
      </c>
      <c r="E148" s="8">
        <v>0.2</v>
      </c>
      <c r="F148" s="8">
        <v>15.4</v>
      </c>
      <c r="G148" s="9">
        <v>65</v>
      </c>
      <c r="H148" s="8">
        <v>9.6</v>
      </c>
      <c r="I148" s="8">
        <v>4.7</v>
      </c>
      <c r="J148" s="8">
        <v>0.8</v>
      </c>
      <c r="K148" s="8">
        <v>8.9</v>
      </c>
      <c r="L148" s="127" t="s">
        <v>464</v>
      </c>
      <c r="M148" s="106"/>
    </row>
    <row r="149" spans="2:13" ht="15.75">
      <c r="B149" s="11" t="s">
        <v>465</v>
      </c>
      <c r="C149" s="12">
        <v>200</v>
      </c>
      <c r="D149" s="8">
        <v>0.3</v>
      </c>
      <c r="E149" s="8">
        <v>0.1</v>
      </c>
      <c r="F149" s="8">
        <v>26.2</v>
      </c>
      <c r="G149" s="9">
        <v>79</v>
      </c>
      <c r="H149" s="8">
        <v>14.9</v>
      </c>
      <c r="I149" s="8">
        <v>9.3</v>
      </c>
      <c r="J149" s="8">
        <v>0.4</v>
      </c>
      <c r="K149" s="8">
        <v>60</v>
      </c>
      <c r="L149" s="127" t="s">
        <v>466</v>
      </c>
      <c r="M149" s="106"/>
    </row>
    <row r="150" spans="2:13" ht="15.75">
      <c r="B150" s="11" t="s">
        <v>465</v>
      </c>
      <c r="C150" s="12">
        <v>180</v>
      </c>
      <c r="D150" s="8">
        <v>0.3</v>
      </c>
      <c r="E150" s="8">
        <v>0.1</v>
      </c>
      <c r="F150" s="8">
        <v>23.6</v>
      </c>
      <c r="G150" s="9">
        <v>71</v>
      </c>
      <c r="H150" s="8">
        <v>13.4</v>
      </c>
      <c r="I150" s="8">
        <v>8.4</v>
      </c>
      <c r="J150" s="8">
        <v>0.4</v>
      </c>
      <c r="K150" s="8">
        <v>54</v>
      </c>
      <c r="L150" s="127" t="s">
        <v>466</v>
      </c>
      <c r="M150" s="106"/>
    </row>
    <row r="151" spans="2:13" ht="15.75">
      <c r="B151" s="299" t="s">
        <v>465</v>
      </c>
      <c r="C151" s="114">
        <v>150</v>
      </c>
      <c r="D151" s="329">
        <v>0.2</v>
      </c>
      <c r="E151" s="329">
        <v>0.1</v>
      </c>
      <c r="F151" s="329">
        <v>19.7</v>
      </c>
      <c r="G151" s="330">
        <v>59</v>
      </c>
      <c r="H151" s="329">
        <v>11.2</v>
      </c>
      <c r="I151" s="329">
        <v>7</v>
      </c>
      <c r="J151" s="329">
        <v>0.3</v>
      </c>
      <c r="K151" s="329">
        <v>45</v>
      </c>
      <c r="L151" s="331" t="s">
        <v>466</v>
      </c>
      <c r="M151" s="292"/>
    </row>
    <row r="152" spans="2:13" ht="15.75">
      <c r="B152" s="443" t="s">
        <v>2047</v>
      </c>
      <c r="C152" s="332">
        <v>200</v>
      </c>
      <c r="D152" s="329">
        <v>0.2</v>
      </c>
      <c r="E152" s="329">
        <v>0.1</v>
      </c>
      <c r="F152" s="333">
        <v>10.4</v>
      </c>
      <c r="G152" s="332">
        <v>46</v>
      </c>
      <c r="H152" s="333">
        <v>4.1</v>
      </c>
      <c r="I152" s="333">
        <v>1.2</v>
      </c>
      <c r="J152" s="333">
        <v>0.2</v>
      </c>
      <c r="K152" s="333">
        <v>50.1</v>
      </c>
      <c r="L152" s="334" t="s">
        <v>2048</v>
      </c>
      <c r="M152" s="444" t="s">
        <v>2117</v>
      </c>
    </row>
    <row r="153" spans="2:13" ht="15.75">
      <c r="B153" s="443" t="s">
        <v>2047</v>
      </c>
      <c r="C153" s="332">
        <v>180</v>
      </c>
      <c r="D153" s="329">
        <v>0.2</v>
      </c>
      <c r="E153" s="329">
        <v>0.1</v>
      </c>
      <c r="F153" s="333">
        <v>9.4</v>
      </c>
      <c r="G153" s="332">
        <v>42</v>
      </c>
      <c r="H153" s="333">
        <v>3.7</v>
      </c>
      <c r="I153" s="333">
        <v>1.1</v>
      </c>
      <c r="J153" s="333">
        <v>0.2</v>
      </c>
      <c r="K153" s="333">
        <v>45.1</v>
      </c>
      <c r="L153" s="334" t="s">
        <v>2048</v>
      </c>
      <c r="M153" s="444" t="s">
        <v>2117</v>
      </c>
    </row>
    <row r="154" spans="2:13" ht="15.75">
      <c r="B154" s="443" t="s">
        <v>2047</v>
      </c>
      <c r="C154" s="332">
        <v>150</v>
      </c>
      <c r="D154" s="335">
        <v>0.2</v>
      </c>
      <c r="E154" s="336">
        <v>0.1</v>
      </c>
      <c r="F154" s="333">
        <v>7.8</v>
      </c>
      <c r="G154" s="332">
        <v>35</v>
      </c>
      <c r="H154" s="333">
        <v>3.1</v>
      </c>
      <c r="I154" s="333">
        <v>0.9</v>
      </c>
      <c r="J154" s="333">
        <v>0.2</v>
      </c>
      <c r="K154" s="333">
        <v>37.6</v>
      </c>
      <c r="L154" s="334" t="s">
        <v>2048</v>
      </c>
      <c r="M154" s="444" t="s">
        <v>2117</v>
      </c>
    </row>
    <row r="155" spans="2:13" ht="15.75">
      <c r="B155" s="443" t="s">
        <v>2054</v>
      </c>
      <c r="C155" s="332">
        <v>200</v>
      </c>
      <c r="D155" s="337">
        <v>2.83</v>
      </c>
      <c r="E155" s="337">
        <v>3.3</v>
      </c>
      <c r="F155" s="337">
        <v>26.5</v>
      </c>
      <c r="G155" s="338">
        <v>128.3</v>
      </c>
      <c r="H155" s="339">
        <v>124</v>
      </c>
      <c r="I155" s="339">
        <v>4.3</v>
      </c>
      <c r="J155" s="339">
        <v>0</v>
      </c>
      <c r="K155" s="337">
        <v>0</v>
      </c>
      <c r="L155" s="13" t="s">
        <v>2055</v>
      </c>
      <c r="M155" s="444" t="s">
        <v>2117</v>
      </c>
    </row>
    <row r="156" spans="2:13" ht="15.75">
      <c r="B156" s="443" t="s">
        <v>2054</v>
      </c>
      <c r="C156" s="332">
        <v>180</v>
      </c>
      <c r="D156" s="339">
        <v>2.5</v>
      </c>
      <c r="E156" s="339">
        <v>3</v>
      </c>
      <c r="F156" s="339">
        <v>23.9</v>
      </c>
      <c r="G156" s="340">
        <v>115.5</v>
      </c>
      <c r="H156" s="339">
        <v>111.6</v>
      </c>
      <c r="I156" s="339">
        <v>3.9</v>
      </c>
      <c r="J156" s="339">
        <v>0</v>
      </c>
      <c r="K156" s="339">
        <v>0</v>
      </c>
      <c r="L156" s="13" t="s">
        <v>2055</v>
      </c>
      <c r="M156" s="444" t="s">
        <v>2117</v>
      </c>
    </row>
    <row r="157" spans="2:13" ht="15.75">
      <c r="B157" s="443" t="s">
        <v>2054</v>
      </c>
      <c r="C157" s="332">
        <v>150</v>
      </c>
      <c r="D157" s="339">
        <v>2.1</v>
      </c>
      <c r="E157" s="339">
        <v>2.5</v>
      </c>
      <c r="F157" s="339">
        <v>19.9</v>
      </c>
      <c r="G157" s="340">
        <v>96.2</v>
      </c>
      <c r="H157" s="339">
        <v>93</v>
      </c>
      <c r="I157" s="339">
        <v>3.2</v>
      </c>
      <c r="J157" s="339">
        <v>0</v>
      </c>
      <c r="K157" s="339">
        <v>0</v>
      </c>
      <c r="L157" s="13" t="s">
        <v>2055</v>
      </c>
      <c r="M157" s="444" t="s">
        <v>2117</v>
      </c>
    </row>
    <row r="158" spans="2:13" ht="15.75">
      <c r="B158" s="443" t="s">
        <v>2073</v>
      </c>
      <c r="C158" s="378">
        <v>200</v>
      </c>
      <c r="D158" s="337">
        <v>3.85</v>
      </c>
      <c r="E158" s="337">
        <v>4.2</v>
      </c>
      <c r="F158" s="337">
        <v>25.8</v>
      </c>
      <c r="G158" s="338">
        <v>157.2</v>
      </c>
      <c r="H158" s="379">
        <v>144</v>
      </c>
      <c r="I158" s="339">
        <v>60</v>
      </c>
      <c r="J158" s="339">
        <v>2.7</v>
      </c>
      <c r="K158" s="337">
        <v>0</v>
      </c>
      <c r="L158" s="13" t="s">
        <v>2074</v>
      </c>
      <c r="M158" s="444" t="s">
        <v>2117</v>
      </c>
    </row>
    <row r="159" spans="2:13" ht="15.75">
      <c r="B159" s="443" t="s">
        <v>2073</v>
      </c>
      <c r="C159" s="346">
        <v>180</v>
      </c>
      <c r="D159" s="339">
        <v>3.5</v>
      </c>
      <c r="E159" s="339">
        <v>3.8</v>
      </c>
      <c r="F159" s="339">
        <v>23.2</v>
      </c>
      <c r="G159" s="340">
        <v>141.5</v>
      </c>
      <c r="H159" s="379">
        <v>129.6</v>
      </c>
      <c r="I159" s="339">
        <v>54</v>
      </c>
      <c r="J159" s="339">
        <v>2.4</v>
      </c>
      <c r="K159" s="339">
        <v>0</v>
      </c>
      <c r="L159" s="13" t="s">
        <v>2074</v>
      </c>
      <c r="M159" s="444" t="s">
        <v>2117</v>
      </c>
    </row>
    <row r="160" spans="2:13" ht="15.75">
      <c r="B160" s="443" t="s">
        <v>2073</v>
      </c>
      <c r="C160" s="346">
        <v>150</v>
      </c>
      <c r="D160" s="339">
        <v>2.9</v>
      </c>
      <c r="E160" s="339">
        <v>3.2</v>
      </c>
      <c r="F160" s="339">
        <v>19.4</v>
      </c>
      <c r="G160" s="340">
        <v>117.9</v>
      </c>
      <c r="H160" s="379">
        <v>108</v>
      </c>
      <c r="I160" s="339">
        <v>45</v>
      </c>
      <c r="J160" s="339">
        <v>2</v>
      </c>
      <c r="K160" s="339">
        <v>0</v>
      </c>
      <c r="L160" s="13" t="s">
        <v>2074</v>
      </c>
      <c r="M160" s="444" t="s">
        <v>2117</v>
      </c>
    </row>
    <row r="161" spans="2:13" ht="15.75">
      <c r="B161" s="443" t="s">
        <v>2075</v>
      </c>
      <c r="C161" s="378">
        <v>200</v>
      </c>
      <c r="D161" s="381">
        <v>0.2</v>
      </c>
      <c r="E161" s="381">
        <v>0</v>
      </c>
      <c r="F161" s="381">
        <v>18.7</v>
      </c>
      <c r="G161" s="382">
        <v>77</v>
      </c>
      <c r="H161" s="381">
        <v>9.3</v>
      </c>
      <c r="I161" s="381">
        <v>2.2</v>
      </c>
      <c r="J161" s="381">
        <v>0.1</v>
      </c>
      <c r="K161" s="381">
        <v>9.5</v>
      </c>
      <c r="L161" s="380" t="s">
        <v>2077</v>
      </c>
      <c r="M161" s="444" t="s">
        <v>2117</v>
      </c>
    </row>
    <row r="162" spans="2:13" ht="15.75">
      <c r="B162" s="443" t="s">
        <v>2075</v>
      </c>
      <c r="C162" s="378">
        <v>180</v>
      </c>
      <c r="D162" s="381">
        <v>0.2</v>
      </c>
      <c r="E162" s="381">
        <v>0</v>
      </c>
      <c r="F162" s="381">
        <v>16.8</v>
      </c>
      <c r="G162" s="382">
        <v>69</v>
      </c>
      <c r="H162" s="381">
        <v>8.4</v>
      </c>
      <c r="I162" s="381">
        <v>2</v>
      </c>
      <c r="J162" s="381">
        <v>0.1</v>
      </c>
      <c r="K162" s="381">
        <v>8.6</v>
      </c>
      <c r="L162" s="380" t="s">
        <v>2077</v>
      </c>
      <c r="M162" s="444" t="s">
        <v>2117</v>
      </c>
    </row>
    <row r="163" spans="2:13" ht="15.75">
      <c r="B163" s="443" t="s">
        <v>2075</v>
      </c>
      <c r="C163" s="378">
        <v>150</v>
      </c>
      <c r="D163" s="381">
        <v>0.2</v>
      </c>
      <c r="E163" s="381">
        <v>0</v>
      </c>
      <c r="F163" s="381">
        <v>14</v>
      </c>
      <c r="G163" s="382">
        <v>58</v>
      </c>
      <c r="H163" s="381">
        <v>7</v>
      </c>
      <c r="I163" s="381">
        <v>1.7</v>
      </c>
      <c r="J163" s="381">
        <v>0.1</v>
      </c>
      <c r="K163" s="381">
        <v>7.1</v>
      </c>
      <c r="L163" s="380" t="s">
        <v>2077</v>
      </c>
      <c r="M163" s="444" t="s">
        <v>2117</v>
      </c>
    </row>
    <row r="164" spans="2:13" ht="15.75">
      <c r="B164" s="443" t="s">
        <v>2076</v>
      </c>
      <c r="C164" s="378">
        <v>200</v>
      </c>
      <c r="D164" s="381">
        <v>0.1</v>
      </c>
      <c r="E164" s="381">
        <v>0</v>
      </c>
      <c r="F164" s="381">
        <v>17.4</v>
      </c>
      <c r="G164" s="382">
        <v>73</v>
      </c>
      <c r="H164" s="381">
        <v>6.9</v>
      </c>
      <c r="I164" s="381">
        <v>1.9</v>
      </c>
      <c r="J164" s="381">
        <v>0.2</v>
      </c>
      <c r="K164" s="381">
        <v>6.4</v>
      </c>
      <c r="L164" s="380" t="s">
        <v>2077</v>
      </c>
      <c r="M164" s="444" t="s">
        <v>2117</v>
      </c>
    </row>
    <row r="165" spans="2:13" ht="15.75">
      <c r="B165" s="443" t="s">
        <v>2076</v>
      </c>
      <c r="C165" s="378">
        <v>180</v>
      </c>
      <c r="D165" s="337">
        <v>0.1</v>
      </c>
      <c r="E165" s="337">
        <v>0</v>
      </c>
      <c r="F165" s="337">
        <v>15.7</v>
      </c>
      <c r="G165" s="338">
        <v>66</v>
      </c>
      <c r="H165" s="337">
        <v>6.2</v>
      </c>
      <c r="I165" s="337">
        <v>1.7</v>
      </c>
      <c r="J165" s="337">
        <v>0.2</v>
      </c>
      <c r="K165" s="337">
        <v>3.4</v>
      </c>
      <c r="L165" s="380" t="s">
        <v>2077</v>
      </c>
      <c r="M165" s="444" t="s">
        <v>2117</v>
      </c>
    </row>
    <row r="166" spans="2:13" ht="15.75">
      <c r="B166" s="443" t="s">
        <v>2076</v>
      </c>
      <c r="C166" s="378">
        <v>150</v>
      </c>
      <c r="D166" s="337">
        <v>0.1</v>
      </c>
      <c r="E166" s="337">
        <v>0</v>
      </c>
      <c r="F166" s="337">
        <v>13.1</v>
      </c>
      <c r="G166" s="338">
        <v>55</v>
      </c>
      <c r="H166" s="337">
        <v>5.6</v>
      </c>
      <c r="I166" s="337">
        <v>1.5</v>
      </c>
      <c r="J166" s="337">
        <v>0.2</v>
      </c>
      <c r="K166" s="337">
        <v>2.9</v>
      </c>
      <c r="L166" s="380" t="s">
        <v>2077</v>
      </c>
      <c r="M166" s="444" t="s">
        <v>2117</v>
      </c>
    </row>
    <row r="167" spans="2:13" ht="15.75">
      <c r="B167" s="443" t="s">
        <v>2081</v>
      </c>
      <c r="C167" s="378">
        <v>200</v>
      </c>
      <c r="D167" s="337">
        <v>0.05</v>
      </c>
      <c r="E167" s="337">
        <v>0.016</v>
      </c>
      <c r="F167" s="337">
        <v>3</v>
      </c>
      <c r="G167" s="338">
        <v>12</v>
      </c>
      <c r="H167" s="339">
        <v>9.8</v>
      </c>
      <c r="I167" s="339">
        <v>1.3</v>
      </c>
      <c r="J167" s="339">
        <v>0.3</v>
      </c>
      <c r="K167" s="337">
        <v>0.03</v>
      </c>
      <c r="L167" s="13" t="s">
        <v>42</v>
      </c>
      <c r="M167" s="444" t="s">
        <v>2117</v>
      </c>
    </row>
    <row r="168" spans="2:13" ht="15.75">
      <c r="B168" s="443" t="s">
        <v>2082</v>
      </c>
      <c r="C168" s="378">
        <v>180</v>
      </c>
      <c r="D168" s="337">
        <v>0</v>
      </c>
      <c r="E168" s="337">
        <v>0</v>
      </c>
      <c r="F168" s="337">
        <v>2.7</v>
      </c>
      <c r="G168" s="338">
        <v>11</v>
      </c>
      <c r="H168" s="337">
        <v>8.8</v>
      </c>
      <c r="I168" s="337">
        <v>1.2</v>
      </c>
      <c r="J168" s="337">
        <v>0.3</v>
      </c>
      <c r="K168" s="337">
        <v>0</v>
      </c>
      <c r="L168" s="13" t="s">
        <v>42</v>
      </c>
      <c r="M168" s="444" t="s">
        <v>2117</v>
      </c>
    </row>
    <row r="169" spans="2:13" ht="15.75">
      <c r="B169" s="443" t="s">
        <v>2083</v>
      </c>
      <c r="C169" s="378">
        <v>150</v>
      </c>
      <c r="D169" s="337">
        <v>0</v>
      </c>
      <c r="E169" s="337">
        <v>0</v>
      </c>
      <c r="F169" s="337">
        <v>2.3</v>
      </c>
      <c r="G169" s="338">
        <v>9</v>
      </c>
      <c r="H169" s="337">
        <v>7.3</v>
      </c>
      <c r="I169" s="337">
        <v>1</v>
      </c>
      <c r="J169" s="337">
        <v>0.3</v>
      </c>
      <c r="K169" s="337">
        <v>0</v>
      </c>
      <c r="L169" s="13" t="s">
        <v>42</v>
      </c>
      <c r="M169" s="444" t="s">
        <v>2117</v>
      </c>
    </row>
    <row r="170" spans="2:13" ht="15.75">
      <c r="B170" s="445" t="s">
        <v>2350</v>
      </c>
      <c r="C170" s="378">
        <v>200</v>
      </c>
      <c r="D170" s="337">
        <v>0.16</v>
      </c>
      <c r="E170" s="337">
        <v>0.16</v>
      </c>
      <c r="F170" s="337">
        <v>15.88</v>
      </c>
      <c r="G170" s="338">
        <v>65.6</v>
      </c>
      <c r="H170" s="337">
        <v>1.72</v>
      </c>
      <c r="I170" s="339">
        <v>14.5</v>
      </c>
      <c r="J170" s="339">
        <v>3.6</v>
      </c>
      <c r="K170" s="339">
        <v>0.9</v>
      </c>
      <c r="L170" s="13" t="s">
        <v>82</v>
      </c>
      <c r="M170" s="444" t="s">
        <v>2117</v>
      </c>
    </row>
    <row r="171" spans="2:13" ht="15.75">
      <c r="B171" s="445" t="s">
        <v>2351</v>
      </c>
      <c r="C171" s="378">
        <v>180</v>
      </c>
      <c r="D171" s="337">
        <v>0.1</v>
      </c>
      <c r="E171" s="337">
        <v>0.1</v>
      </c>
      <c r="F171" s="337">
        <v>14.3</v>
      </c>
      <c r="G171" s="338">
        <v>59</v>
      </c>
      <c r="H171" s="337">
        <v>1.5</v>
      </c>
      <c r="I171" s="339">
        <v>13</v>
      </c>
      <c r="J171" s="339">
        <v>3.2</v>
      </c>
      <c r="K171" s="339">
        <v>0.8</v>
      </c>
      <c r="L171" s="13" t="s">
        <v>82</v>
      </c>
      <c r="M171" s="444" t="s">
        <v>2117</v>
      </c>
    </row>
    <row r="172" spans="2:13" ht="15.75">
      <c r="B172" s="445" t="s">
        <v>2352</v>
      </c>
      <c r="C172" s="378">
        <v>150</v>
      </c>
      <c r="D172" s="337">
        <v>0.1</v>
      </c>
      <c r="E172" s="337">
        <v>0.1</v>
      </c>
      <c r="F172" s="337">
        <v>11.9</v>
      </c>
      <c r="G172" s="338">
        <v>49.2</v>
      </c>
      <c r="H172" s="337">
        <v>1.3</v>
      </c>
      <c r="I172" s="339">
        <v>10.9</v>
      </c>
      <c r="J172" s="339">
        <v>2.7</v>
      </c>
      <c r="K172" s="339">
        <v>0.7</v>
      </c>
      <c r="L172" s="13" t="s">
        <v>82</v>
      </c>
      <c r="M172" s="444" t="s">
        <v>2117</v>
      </c>
    </row>
    <row r="173" spans="2:13" ht="15.75">
      <c r="B173" s="445" t="s">
        <v>2084</v>
      </c>
      <c r="C173" s="378">
        <v>200</v>
      </c>
      <c r="D173" s="337">
        <v>0.16</v>
      </c>
      <c r="E173" s="337">
        <v>0.12</v>
      </c>
      <c r="F173" s="337">
        <v>16.08</v>
      </c>
      <c r="G173" s="338">
        <v>62</v>
      </c>
      <c r="H173" s="337">
        <v>0.86</v>
      </c>
      <c r="I173" s="339">
        <v>15.9</v>
      </c>
      <c r="J173" s="339">
        <v>4.8</v>
      </c>
      <c r="K173" s="339">
        <v>1</v>
      </c>
      <c r="L173" s="13" t="s">
        <v>82</v>
      </c>
      <c r="M173" s="444" t="s">
        <v>2117</v>
      </c>
    </row>
    <row r="174" spans="2:13" ht="15.75">
      <c r="B174" s="445" t="s">
        <v>2084</v>
      </c>
      <c r="C174" s="346">
        <v>180</v>
      </c>
      <c r="D174" s="339">
        <v>0.2</v>
      </c>
      <c r="E174" s="339">
        <v>0.1</v>
      </c>
      <c r="F174" s="339">
        <v>14.5</v>
      </c>
      <c r="G174" s="340">
        <v>55.8</v>
      </c>
      <c r="H174" s="339">
        <v>0.8</v>
      </c>
      <c r="I174" s="339">
        <v>14.3</v>
      </c>
      <c r="J174" s="339">
        <v>4.3</v>
      </c>
      <c r="K174" s="339">
        <v>0.9</v>
      </c>
      <c r="L174" s="13" t="s">
        <v>82</v>
      </c>
      <c r="M174" s="444" t="s">
        <v>2117</v>
      </c>
    </row>
    <row r="175" spans="2:13" ht="15.75">
      <c r="B175" s="445" t="s">
        <v>2084</v>
      </c>
      <c r="C175" s="346">
        <v>150</v>
      </c>
      <c r="D175" s="339">
        <v>0.1</v>
      </c>
      <c r="E175" s="339">
        <v>0.1</v>
      </c>
      <c r="F175" s="339">
        <v>12.1</v>
      </c>
      <c r="G175" s="340">
        <v>46.5</v>
      </c>
      <c r="H175" s="339">
        <v>0.6</v>
      </c>
      <c r="I175" s="390">
        <v>11.9</v>
      </c>
      <c r="J175" s="390">
        <v>3.6</v>
      </c>
      <c r="K175" s="390">
        <v>0.7</v>
      </c>
      <c r="L175" s="13" t="s">
        <v>82</v>
      </c>
      <c r="M175" s="444" t="s">
        <v>2117</v>
      </c>
    </row>
    <row r="176" spans="2:13" ht="15.75">
      <c r="B176" s="443" t="s">
        <v>2087</v>
      </c>
      <c r="C176" s="378">
        <v>200</v>
      </c>
      <c r="D176" s="337">
        <v>0.05</v>
      </c>
      <c r="E176" s="337">
        <v>0.016</v>
      </c>
      <c r="F176" s="337">
        <v>9.01</v>
      </c>
      <c r="G176" s="338">
        <v>32.43</v>
      </c>
      <c r="H176" s="339">
        <v>10</v>
      </c>
      <c r="I176" s="339">
        <v>1.3</v>
      </c>
      <c r="J176" s="339">
        <v>0.28</v>
      </c>
      <c r="K176" s="337">
        <v>0.03</v>
      </c>
      <c r="L176" s="13" t="s">
        <v>42</v>
      </c>
      <c r="M176" s="444" t="s">
        <v>2117</v>
      </c>
    </row>
    <row r="177" spans="2:13" ht="15.75">
      <c r="B177" s="443" t="s">
        <v>2088</v>
      </c>
      <c r="C177" s="378">
        <v>180</v>
      </c>
      <c r="D177" s="337">
        <v>0</v>
      </c>
      <c r="E177" s="337">
        <v>0</v>
      </c>
      <c r="F177" s="337">
        <v>8.1</v>
      </c>
      <c r="G177" s="338">
        <v>29.1</v>
      </c>
      <c r="H177" s="337">
        <v>9</v>
      </c>
      <c r="I177" s="337">
        <v>1.2</v>
      </c>
      <c r="J177" s="337">
        <v>0.3</v>
      </c>
      <c r="K177" s="337">
        <v>0</v>
      </c>
      <c r="L177" s="13" t="s">
        <v>42</v>
      </c>
      <c r="M177" s="444" t="s">
        <v>2117</v>
      </c>
    </row>
    <row r="178" spans="2:13" ht="15.75">
      <c r="B178" s="443" t="s">
        <v>2089</v>
      </c>
      <c r="C178" s="378">
        <v>150</v>
      </c>
      <c r="D178" s="337">
        <v>0</v>
      </c>
      <c r="E178" s="337">
        <v>0</v>
      </c>
      <c r="F178" s="337">
        <v>6.7</v>
      </c>
      <c r="G178" s="338">
        <v>24.3</v>
      </c>
      <c r="H178" s="337">
        <v>7.5</v>
      </c>
      <c r="I178" s="337">
        <v>1</v>
      </c>
      <c r="J178" s="337">
        <v>0.2</v>
      </c>
      <c r="K178" s="337">
        <v>0</v>
      </c>
      <c r="L178" s="13" t="s">
        <v>42</v>
      </c>
      <c r="M178" s="444" t="s">
        <v>2117</v>
      </c>
    </row>
    <row r="179" spans="2:13" ht="15.75">
      <c r="B179" s="445" t="s">
        <v>2090</v>
      </c>
      <c r="C179" s="19">
        <v>200</v>
      </c>
      <c r="D179" s="381">
        <v>0.44</v>
      </c>
      <c r="E179" s="339">
        <v>0</v>
      </c>
      <c r="F179" s="337">
        <v>23.9</v>
      </c>
      <c r="G179" s="9">
        <v>97</v>
      </c>
      <c r="H179" s="339">
        <v>31.82</v>
      </c>
      <c r="I179" s="339">
        <v>6</v>
      </c>
      <c r="J179" s="339">
        <v>1.24</v>
      </c>
      <c r="K179" s="337">
        <v>0.4</v>
      </c>
      <c r="L179" s="13" t="s">
        <v>61</v>
      </c>
      <c r="M179" s="444" t="s">
        <v>2117</v>
      </c>
    </row>
    <row r="180" spans="2:13" ht="15.75">
      <c r="B180" s="445" t="s">
        <v>2090</v>
      </c>
      <c r="C180" s="19">
        <v>180</v>
      </c>
      <c r="D180" s="381">
        <v>0.4</v>
      </c>
      <c r="E180" s="339">
        <v>0</v>
      </c>
      <c r="F180" s="381">
        <v>21.5</v>
      </c>
      <c r="G180" s="9">
        <v>87</v>
      </c>
      <c r="H180" s="339">
        <v>28.63</v>
      </c>
      <c r="I180" s="339">
        <v>5.4</v>
      </c>
      <c r="J180" s="339">
        <v>1.11</v>
      </c>
      <c r="K180" s="337">
        <v>0.4</v>
      </c>
      <c r="L180" s="13" t="s">
        <v>61</v>
      </c>
      <c r="M180" s="444" t="s">
        <v>2117</v>
      </c>
    </row>
    <row r="181" spans="2:13" ht="15.75">
      <c r="B181" s="445" t="s">
        <v>2090</v>
      </c>
      <c r="C181" s="19">
        <v>150</v>
      </c>
      <c r="D181" s="381">
        <v>0.3</v>
      </c>
      <c r="E181" s="339">
        <v>0</v>
      </c>
      <c r="F181" s="381">
        <v>17.9</v>
      </c>
      <c r="G181" s="9">
        <v>73</v>
      </c>
      <c r="H181" s="339">
        <v>23.85</v>
      </c>
      <c r="I181" s="339">
        <v>4.5</v>
      </c>
      <c r="J181" s="339">
        <v>0.92</v>
      </c>
      <c r="K181" s="337">
        <v>0.3</v>
      </c>
      <c r="L181" s="13" t="s">
        <v>61</v>
      </c>
      <c r="M181" s="444" t="s">
        <v>2117</v>
      </c>
    </row>
    <row r="182" spans="2:13" ht="15.75">
      <c r="B182" s="590" t="s">
        <v>2356</v>
      </c>
      <c r="C182" s="589">
        <v>200</v>
      </c>
      <c r="D182" s="337">
        <v>0.2</v>
      </c>
      <c r="E182" s="337">
        <v>0</v>
      </c>
      <c r="F182" s="337">
        <v>14.7</v>
      </c>
      <c r="G182" s="338">
        <v>61</v>
      </c>
      <c r="H182" s="337">
        <v>9.2</v>
      </c>
      <c r="I182" s="337">
        <v>2.2</v>
      </c>
      <c r="J182" s="337">
        <v>0.1</v>
      </c>
      <c r="K182" s="337">
        <v>9.5</v>
      </c>
      <c r="L182" s="380" t="s">
        <v>2077</v>
      </c>
      <c r="M182" s="444" t="s">
        <v>2117</v>
      </c>
    </row>
    <row r="183" spans="2:13" ht="15.75">
      <c r="B183" s="590" t="s">
        <v>2357</v>
      </c>
      <c r="C183" s="332">
        <v>180</v>
      </c>
      <c r="D183" s="337">
        <v>0.2</v>
      </c>
      <c r="E183" s="337">
        <v>0</v>
      </c>
      <c r="F183" s="337">
        <v>13.2</v>
      </c>
      <c r="G183" s="338">
        <v>55</v>
      </c>
      <c r="H183" s="337">
        <v>8.3</v>
      </c>
      <c r="I183" s="337">
        <v>2</v>
      </c>
      <c r="J183" s="337">
        <v>0.1</v>
      </c>
      <c r="K183" s="337">
        <v>8.6</v>
      </c>
      <c r="L183" s="380" t="s">
        <v>2077</v>
      </c>
      <c r="M183" s="444" t="s">
        <v>2117</v>
      </c>
    </row>
    <row r="184" spans="2:13" ht="15.75">
      <c r="B184" s="590" t="s">
        <v>2358</v>
      </c>
      <c r="C184" s="332">
        <v>150</v>
      </c>
      <c r="D184" s="337">
        <v>0.2</v>
      </c>
      <c r="E184" s="337">
        <v>0</v>
      </c>
      <c r="F184" s="337">
        <v>11</v>
      </c>
      <c r="G184" s="338">
        <v>46</v>
      </c>
      <c r="H184" s="337">
        <v>6.9</v>
      </c>
      <c r="I184" s="337">
        <v>1.7</v>
      </c>
      <c r="J184" s="337">
        <v>0.1</v>
      </c>
      <c r="K184" s="337">
        <v>7.1</v>
      </c>
      <c r="L184" s="380" t="s">
        <v>2077</v>
      </c>
      <c r="M184" s="444" t="s">
        <v>2117</v>
      </c>
    </row>
    <row r="185" spans="2:13" ht="15.75">
      <c r="B185" s="590" t="s">
        <v>2359</v>
      </c>
      <c r="C185" s="589">
        <v>200</v>
      </c>
      <c r="D185" s="337">
        <v>0.1</v>
      </c>
      <c r="E185" s="337">
        <v>0</v>
      </c>
      <c r="F185" s="337">
        <v>13.4</v>
      </c>
      <c r="G185" s="338">
        <v>57</v>
      </c>
      <c r="H185" s="337">
        <v>6.8</v>
      </c>
      <c r="I185" s="337">
        <v>1.9</v>
      </c>
      <c r="J185" s="337">
        <v>0.2</v>
      </c>
      <c r="K185" s="337">
        <v>6.4</v>
      </c>
      <c r="L185" s="380" t="s">
        <v>2077</v>
      </c>
      <c r="M185" s="444" t="s">
        <v>2117</v>
      </c>
    </row>
    <row r="186" spans="2:13" ht="15.75">
      <c r="B186" s="590" t="s">
        <v>2360</v>
      </c>
      <c r="C186" s="332">
        <v>180</v>
      </c>
      <c r="D186" s="337">
        <v>0.1</v>
      </c>
      <c r="E186" s="337">
        <v>0</v>
      </c>
      <c r="F186" s="337">
        <v>12.1</v>
      </c>
      <c r="G186" s="338">
        <v>51</v>
      </c>
      <c r="H186" s="337">
        <v>6.1</v>
      </c>
      <c r="I186" s="337">
        <v>1.7</v>
      </c>
      <c r="J186" s="337">
        <v>0.2</v>
      </c>
      <c r="K186" s="337">
        <v>5.8</v>
      </c>
      <c r="L186" s="380" t="s">
        <v>2077</v>
      </c>
      <c r="M186" s="444" t="s">
        <v>2117</v>
      </c>
    </row>
    <row r="187" spans="2:13" ht="15.75">
      <c r="B187" s="590" t="s">
        <v>2361</v>
      </c>
      <c r="C187" s="332">
        <v>150</v>
      </c>
      <c r="D187" s="337">
        <v>0.1</v>
      </c>
      <c r="E187" s="337">
        <v>0</v>
      </c>
      <c r="F187" s="337">
        <v>10.1</v>
      </c>
      <c r="G187" s="338">
        <v>43</v>
      </c>
      <c r="H187" s="337">
        <v>5.1</v>
      </c>
      <c r="I187" s="337">
        <v>1.4</v>
      </c>
      <c r="J187" s="337">
        <v>0.2</v>
      </c>
      <c r="K187" s="337">
        <v>4.8</v>
      </c>
      <c r="L187" s="380" t="s">
        <v>2077</v>
      </c>
      <c r="M187" s="444" t="s">
        <v>2117</v>
      </c>
    </row>
    <row r="188" spans="2:13" ht="15.75">
      <c r="B188" s="11" t="s">
        <v>2362</v>
      </c>
      <c r="C188" s="12">
        <v>200</v>
      </c>
      <c r="D188" s="8">
        <v>0.09</v>
      </c>
      <c r="E188" s="8">
        <v>0.04</v>
      </c>
      <c r="F188" s="591">
        <v>19.6</v>
      </c>
      <c r="G188" s="592">
        <v>79</v>
      </c>
      <c r="H188" s="337">
        <v>30.7</v>
      </c>
      <c r="I188" s="337">
        <v>2.4</v>
      </c>
      <c r="J188" s="337">
        <v>0.15</v>
      </c>
      <c r="K188" s="337">
        <v>1.83</v>
      </c>
      <c r="L188" s="13" t="s">
        <v>32</v>
      </c>
      <c r="M188" s="444" t="s">
        <v>2117</v>
      </c>
    </row>
    <row r="189" spans="2:13" ht="15.75">
      <c r="B189" s="11" t="s">
        <v>2363</v>
      </c>
      <c r="C189" s="12">
        <v>180</v>
      </c>
      <c r="D189" s="8">
        <v>0.081</v>
      </c>
      <c r="E189" s="8">
        <v>0.036000000000000004</v>
      </c>
      <c r="F189" s="337">
        <v>17.6</v>
      </c>
      <c r="G189" s="338">
        <v>71</v>
      </c>
      <c r="H189" s="337">
        <v>27.6</v>
      </c>
      <c r="I189" s="337">
        <v>2.2</v>
      </c>
      <c r="J189" s="337">
        <v>0.1</v>
      </c>
      <c r="K189" s="337">
        <v>1.6</v>
      </c>
      <c r="L189" s="593" t="s">
        <v>32</v>
      </c>
      <c r="M189" s="444" t="s">
        <v>2117</v>
      </c>
    </row>
    <row r="190" spans="2:13" ht="15.75">
      <c r="B190" s="11" t="s">
        <v>2364</v>
      </c>
      <c r="C190" s="12">
        <v>150</v>
      </c>
      <c r="D190" s="8">
        <v>0.0675</v>
      </c>
      <c r="E190" s="8">
        <v>0.03</v>
      </c>
      <c r="F190" s="337">
        <v>14.7</v>
      </c>
      <c r="G190" s="338">
        <v>59</v>
      </c>
      <c r="H190" s="337">
        <v>23</v>
      </c>
      <c r="I190" s="337">
        <v>1.8</v>
      </c>
      <c r="J190" s="337">
        <v>0.1</v>
      </c>
      <c r="K190" s="337">
        <v>1.4</v>
      </c>
      <c r="L190" s="593" t="s">
        <v>32</v>
      </c>
      <c r="M190" s="444" t="s">
        <v>2117</v>
      </c>
    </row>
    <row r="191" spans="2:13" ht="15.75">
      <c r="B191" s="11" t="s">
        <v>2365</v>
      </c>
      <c r="C191" s="12">
        <v>200</v>
      </c>
      <c r="D191" s="8">
        <v>0.13</v>
      </c>
      <c r="E191" s="8">
        <v>0.1</v>
      </c>
      <c r="F191" s="591">
        <v>13.5</v>
      </c>
      <c r="G191" s="592">
        <v>83</v>
      </c>
      <c r="H191" s="337">
        <v>12.2</v>
      </c>
      <c r="I191" s="337">
        <v>1.12</v>
      </c>
      <c r="J191" s="337">
        <v>0.12</v>
      </c>
      <c r="K191" s="337">
        <v>1.83</v>
      </c>
      <c r="L191" s="593" t="s">
        <v>32</v>
      </c>
      <c r="M191" s="444" t="s">
        <v>2117</v>
      </c>
    </row>
    <row r="192" spans="2:13" ht="15.75">
      <c r="B192" s="11" t="s">
        <v>2367</v>
      </c>
      <c r="C192" s="12">
        <v>180</v>
      </c>
      <c r="D192" s="8">
        <v>0.11699999999999999</v>
      </c>
      <c r="E192" s="8">
        <v>0.09</v>
      </c>
      <c r="F192" s="337">
        <v>12.2</v>
      </c>
      <c r="G192" s="338">
        <v>75</v>
      </c>
      <c r="H192" s="337">
        <v>11</v>
      </c>
      <c r="I192" s="337">
        <v>1</v>
      </c>
      <c r="J192" s="337">
        <v>0.1</v>
      </c>
      <c r="K192" s="337">
        <v>1.6</v>
      </c>
      <c r="L192" s="593" t="s">
        <v>32</v>
      </c>
      <c r="M192" s="444" t="s">
        <v>2117</v>
      </c>
    </row>
    <row r="193" spans="2:13" ht="15.75">
      <c r="B193" s="11" t="s">
        <v>2369</v>
      </c>
      <c r="C193" s="12">
        <v>150</v>
      </c>
      <c r="D193" s="8">
        <v>0.0975</v>
      </c>
      <c r="E193" s="8">
        <v>0.075</v>
      </c>
      <c r="F193" s="337">
        <v>10.1</v>
      </c>
      <c r="G193" s="338">
        <v>62</v>
      </c>
      <c r="H193" s="337">
        <v>9.2</v>
      </c>
      <c r="I193" s="337">
        <v>0.8</v>
      </c>
      <c r="J193" s="337">
        <v>0.1</v>
      </c>
      <c r="K193" s="337">
        <v>1.4</v>
      </c>
      <c r="L193" s="593" t="s">
        <v>32</v>
      </c>
      <c r="M193" s="444" t="s">
        <v>2117</v>
      </c>
    </row>
    <row r="194" spans="2:13" ht="15.75">
      <c r="B194" s="11" t="s">
        <v>2366</v>
      </c>
      <c r="C194" s="12">
        <v>200</v>
      </c>
      <c r="D194" s="8">
        <v>0.18</v>
      </c>
      <c r="E194" s="8">
        <v>0.08</v>
      </c>
      <c r="F194" s="591">
        <v>22</v>
      </c>
      <c r="G194" s="592">
        <v>91</v>
      </c>
      <c r="H194" s="337">
        <v>7.3</v>
      </c>
      <c r="I194" s="337">
        <v>1.2</v>
      </c>
      <c r="J194" s="337">
        <v>0.2</v>
      </c>
      <c r="K194" s="337">
        <v>2</v>
      </c>
      <c r="L194" s="593" t="s">
        <v>32</v>
      </c>
      <c r="M194" s="444" t="s">
        <v>2117</v>
      </c>
    </row>
    <row r="195" spans="2:13" ht="15.75">
      <c r="B195" s="11" t="s">
        <v>2368</v>
      </c>
      <c r="C195" s="12">
        <v>180</v>
      </c>
      <c r="D195" s="8">
        <v>0.162</v>
      </c>
      <c r="E195" s="8">
        <v>0.07200000000000001</v>
      </c>
      <c r="F195" s="337">
        <v>19.8</v>
      </c>
      <c r="G195" s="338">
        <v>82</v>
      </c>
      <c r="H195" s="337">
        <v>6.6</v>
      </c>
      <c r="I195" s="337">
        <v>1.1</v>
      </c>
      <c r="J195" s="337">
        <v>0.2</v>
      </c>
      <c r="K195" s="337">
        <v>1.8</v>
      </c>
      <c r="L195" s="593" t="s">
        <v>32</v>
      </c>
      <c r="M195" s="444" t="s">
        <v>2117</v>
      </c>
    </row>
    <row r="196" spans="2:13" ht="15.75">
      <c r="B196" s="11" t="s">
        <v>2370</v>
      </c>
      <c r="C196" s="12">
        <v>150</v>
      </c>
      <c r="D196" s="8">
        <v>0.135</v>
      </c>
      <c r="E196" s="8">
        <v>0.06</v>
      </c>
      <c r="F196" s="337">
        <v>16.5</v>
      </c>
      <c r="G196" s="338">
        <v>68</v>
      </c>
      <c r="H196" s="337">
        <v>5.5</v>
      </c>
      <c r="I196" s="337">
        <v>0.9</v>
      </c>
      <c r="J196" s="337">
        <v>0.2</v>
      </c>
      <c r="K196" s="337">
        <v>1.5</v>
      </c>
      <c r="L196" s="593" t="s">
        <v>32</v>
      </c>
      <c r="M196" s="444" t="s">
        <v>2117</v>
      </c>
    </row>
  </sheetData>
  <sheetProtection selectLockedCells="1" selectUnlockedCells="1"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P264"/>
  <sheetViews>
    <sheetView zoomScalePageLayoutView="0" workbookViewId="0" topLeftCell="B81">
      <selection activeCell="G99" sqref="G99"/>
    </sheetView>
  </sheetViews>
  <sheetFormatPr defaultColWidth="10.25390625" defaultRowHeight="12.75"/>
  <cols>
    <col min="1" max="1" width="0" style="94" hidden="1" customWidth="1"/>
    <col min="2" max="2" width="46.25390625" style="100" customWidth="1"/>
    <col min="3" max="3" width="10.25390625" style="128" customWidth="1"/>
    <col min="4" max="6" width="10.75390625" style="129" bestFit="1" customWidth="1"/>
    <col min="7" max="8" width="11.875" style="129" bestFit="1" customWidth="1"/>
    <col min="9" max="11" width="10.75390625" style="129" bestFit="1" customWidth="1"/>
    <col min="12" max="12" width="20.375" style="128" customWidth="1"/>
    <col min="13" max="13" width="23.125" style="94" customWidth="1"/>
    <col min="14" max="16384" width="10.25390625" style="94" customWidth="1"/>
  </cols>
  <sheetData>
    <row r="1" spans="1:13" ht="15.75" customHeight="1">
      <c r="A1" s="123"/>
      <c r="B1" s="855" t="s">
        <v>1</v>
      </c>
      <c r="C1" s="855" t="s">
        <v>193</v>
      </c>
      <c r="D1" s="850" t="s">
        <v>194</v>
      </c>
      <c r="E1" s="850"/>
      <c r="F1" s="850"/>
      <c r="G1" s="850"/>
      <c r="H1" s="851" t="s">
        <v>195</v>
      </c>
      <c r="I1" s="851"/>
      <c r="J1" s="851"/>
      <c r="K1" s="848" t="s">
        <v>196</v>
      </c>
      <c r="L1" s="848" t="s">
        <v>7</v>
      </c>
      <c r="M1" s="848" t="s">
        <v>197</v>
      </c>
    </row>
    <row r="2" spans="1:13" ht="46.5" customHeight="1">
      <c r="A2" s="123"/>
      <c r="B2" s="855"/>
      <c r="C2" s="855"/>
      <c r="D2" s="130" t="s">
        <v>198</v>
      </c>
      <c r="E2" s="130" t="s">
        <v>199</v>
      </c>
      <c r="F2" s="130" t="s">
        <v>200</v>
      </c>
      <c r="G2" s="130" t="s">
        <v>201</v>
      </c>
      <c r="H2" s="47" t="s">
        <v>11</v>
      </c>
      <c r="I2" s="47" t="s">
        <v>12</v>
      </c>
      <c r="J2" s="47" t="s">
        <v>13</v>
      </c>
      <c r="K2" s="848"/>
      <c r="L2" s="848"/>
      <c r="M2" s="848"/>
    </row>
    <row r="3" spans="1:13" ht="15.75" hidden="1">
      <c r="A3" s="123"/>
      <c r="B3" s="97" t="s">
        <v>33</v>
      </c>
      <c r="C3" s="131">
        <v>100</v>
      </c>
      <c r="D3" s="132">
        <v>7.6</v>
      </c>
      <c r="E3" s="132">
        <v>1</v>
      </c>
      <c r="F3" s="132">
        <v>48.6</v>
      </c>
      <c r="G3" s="132">
        <v>238</v>
      </c>
      <c r="H3" s="132"/>
      <c r="I3" s="132"/>
      <c r="J3" s="132"/>
      <c r="K3" s="132"/>
      <c r="L3" s="133" t="s">
        <v>467</v>
      </c>
      <c r="M3" s="57"/>
    </row>
    <row r="4" spans="1:16" ht="15.75" hidden="1">
      <c r="A4" s="123"/>
      <c r="B4" s="97" t="s">
        <v>33</v>
      </c>
      <c r="C4" s="131">
        <v>40</v>
      </c>
      <c r="D4" s="131">
        <v>3.04</v>
      </c>
      <c r="E4" s="131">
        <v>0.4</v>
      </c>
      <c r="F4" s="131">
        <v>19.44</v>
      </c>
      <c r="G4" s="131">
        <v>95.2</v>
      </c>
      <c r="H4" s="131"/>
      <c r="I4" s="131"/>
      <c r="J4" s="131"/>
      <c r="K4" s="131"/>
      <c r="L4" s="133" t="s">
        <v>467</v>
      </c>
      <c r="M4" s="57"/>
      <c r="P4" s="134"/>
    </row>
    <row r="5" spans="1:16" ht="15.75" hidden="1">
      <c r="A5" s="123"/>
      <c r="B5" s="97" t="s">
        <v>33</v>
      </c>
      <c r="C5" s="131">
        <v>30</v>
      </c>
      <c r="D5" s="131">
        <v>2.28</v>
      </c>
      <c r="E5" s="131">
        <v>0.3</v>
      </c>
      <c r="F5" s="131">
        <v>14.58</v>
      </c>
      <c r="G5" s="131">
        <v>71.4</v>
      </c>
      <c r="H5" s="131"/>
      <c r="I5" s="131"/>
      <c r="J5" s="131"/>
      <c r="K5" s="131"/>
      <c r="L5" s="133" t="s">
        <v>467</v>
      </c>
      <c r="M5" s="57"/>
      <c r="P5" s="134"/>
    </row>
    <row r="6" spans="1:16" ht="15.75" hidden="1">
      <c r="A6" s="123"/>
      <c r="B6" s="97" t="s">
        <v>33</v>
      </c>
      <c r="C6" s="131">
        <v>20</v>
      </c>
      <c r="D6" s="131">
        <v>1.52</v>
      </c>
      <c r="E6" s="131">
        <v>0.2</v>
      </c>
      <c r="F6" s="131">
        <v>9.72</v>
      </c>
      <c r="G6" s="131">
        <v>47.6</v>
      </c>
      <c r="H6" s="131"/>
      <c r="I6" s="131"/>
      <c r="J6" s="131"/>
      <c r="K6" s="131"/>
      <c r="L6" s="133" t="s">
        <v>467</v>
      </c>
      <c r="M6" s="57"/>
      <c r="P6" s="134"/>
    </row>
    <row r="7" spans="1:13" ht="15.75" hidden="1">
      <c r="A7" s="123"/>
      <c r="B7" s="97" t="s">
        <v>33</v>
      </c>
      <c r="C7" s="131">
        <v>10</v>
      </c>
      <c r="D7" s="131">
        <v>0.76</v>
      </c>
      <c r="E7" s="131">
        <v>0.1</v>
      </c>
      <c r="F7" s="131">
        <v>4.86</v>
      </c>
      <c r="G7" s="131">
        <v>23.8</v>
      </c>
      <c r="H7" s="131"/>
      <c r="I7" s="131"/>
      <c r="J7" s="131"/>
      <c r="K7" s="131"/>
      <c r="L7" s="133" t="s">
        <v>467</v>
      </c>
      <c r="M7" s="57"/>
    </row>
    <row r="8" spans="1:13" ht="15.75" hidden="1">
      <c r="A8" s="123"/>
      <c r="B8" s="18" t="s">
        <v>35</v>
      </c>
      <c r="C8" s="131">
        <v>100</v>
      </c>
      <c r="D8" s="131">
        <v>6.9</v>
      </c>
      <c r="E8" s="131">
        <v>1</v>
      </c>
      <c r="F8" s="131">
        <v>42.4</v>
      </c>
      <c r="G8" s="131">
        <v>214</v>
      </c>
      <c r="H8" s="131"/>
      <c r="I8" s="131"/>
      <c r="J8" s="131"/>
      <c r="K8" s="131"/>
      <c r="L8" s="133" t="s">
        <v>467</v>
      </c>
      <c r="M8" s="57"/>
    </row>
    <row r="9" spans="1:13" ht="15.75" hidden="1">
      <c r="A9" s="123"/>
      <c r="B9" s="18" t="s">
        <v>35</v>
      </c>
      <c r="C9" s="131">
        <v>50</v>
      </c>
      <c r="D9" s="131">
        <v>3.45</v>
      </c>
      <c r="E9" s="131">
        <v>0.5</v>
      </c>
      <c r="F9" s="131">
        <v>21.2</v>
      </c>
      <c r="G9" s="131">
        <v>107</v>
      </c>
      <c r="H9" s="131"/>
      <c r="I9" s="131"/>
      <c r="J9" s="131"/>
      <c r="K9" s="131"/>
      <c r="L9" s="133" t="s">
        <v>467</v>
      </c>
      <c r="M9" s="57"/>
    </row>
    <row r="10" spans="1:13" ht="15.75" hidden="1">
      <c r="A10" s="123"/>
      <c r="B10" s="18" t="s">
        <v>35</v>
      </c>
      <c r="C10" s="131">
        <v>40</v>
      </c>
      <c r="D10" s="131">
        <v>2.76</v>
      </c>
      <c r="E10" s="131">
        <v>0.4</v>
      </c>
      <c r="F10" s="131">
        <v>16.96</v>
      </c>
      <c r="G10" s="131">
        <v>85.6</v>
      </c>
      <c r="H10" s="131"/>
      <c r="I10" s="131"/>
      <c r="J10" s="131"/>
      <c r="K10" s="131"/>
      <c r="L10" s="133" t="s">
        <v>467</v>
      </c>
      <c r="M10" s="57"/>
    </row>
    <row r="11" spans="1:13" ht="15.75" hidden="1">
      <c r="A11" s="123"/>
      <c r="B11" s="18" t="s">
        <v>35</v>
      </c>
      <c r="C11" s="131">
        <v>30</v>
      </c>
      <c r="D11" s="131">
        <v>2.07</v>
      </c>
      <c r="E11" s="131">
        <v>0.3</v>
      </c>
      <c r="F11" s="131">
        <v>12.72</v>
      </c>
      <c r="G11" s="131">
        <v>64.2</v>
      </c>
      <c r="H11" s="131"/>
      <c r="I11" s="131"/>
      <c r="J11" s="131"/>
      <c r="K11" s="131"/>
      <c r="L11" s="133" t="s">
        <v>467</v>
      </c>
      <c r="M11" s="57"/>
    </row>
    <row r="12" spans="1:13" ht="15.75" hidden="1">
      <c r="A12" s="123"/>
      <c r="B12" s="18" t="s">
        <v>35</v>
      </c>
      <c r="C12" s="131">
        <v>20</v>
      </c>
      <c r="D12" s="131">
        <v>1.38</v>
      </c>
      <c r="E12" s="131">
        <v>0.2</v>
      </c>
      <c r="F12" s="131">
        <v>8.48</v>
      </c>
      <c r="G12" s="131">
        <v>42.8</v>
      </c>
      <c r="H12" s="131"/>
      <c r="I12" s="131"/>
      <c r="J12" s="131"/>
      <c r="K12" s="131"/>
      <c r="L12" s="133" t="s">
        <v>467</v>
      </c>
      <c r="M12" s="57"/>
    </row>
    <row r="13" spans="1:13" ht="15.75" hidden="1">
      <c r="A13" s="123"/>
      <c r="B13" s="18" t="s">
        <v>35</v>
      </c>
      <c r="C13" s="131">
        <v>10</v>
      </c>
      <c r="D13" s="131">
        <v>0.69</v>
      </c>
      <c r="E13" s="131">
        <v>0.1</v>
      </c>
      <c r="F13" s="131">
        <v>4.24</v>
      </c>
      <c r="G13" s="131">
        <v>21.4</v>
      </c>
      <c r="H13" s="131"/>
      <c r="I13" s="131"/>
      <c r="J13" s="131"/>
      <c r="K13" s="131"/>
      <c r="L13" s="133" t="s">
        <v>467</v>
      </c>
      <c r="M13" s="57"/>
    </row>
    <row r="14" spans="1:13" ht="15.75" hidden="1">
      <c r="A14" s="123"/>
      <c r="B14" s="18" t="s">
        <v>468</v>
      </c>
      <c r="C14" s="131">
        <f>SUM(C15*2)</f>
        <v>20</v>
      </c>
      <c r="D14" s="131">
        <f>SUM(D15*2)</f>
        <v>3.6592</v>
      </c>
      <c r="E14" s="131">
        <f>SUM(E15*2)</f>
        <v>6.077</v>
      </c>
      <c r="F14" s="131">
        <f>SUM(F15*2)</f>
        <v>0.065</v>
      </c>
      <c r="G14" s="131">
        <f>SUM(G15*2)</f>
        <v>89.16</v>
      </c>
      <c r="H14" s="131"/>
      <c r="I14" s="131"/>
      <c r="J14" s="131"/>
      <c r="K14" s="131"/>
      <c r="L14" s="131" t="s">
        <v>469</v>
      </c>
      <c r="M14" s="57"/>
    </row>
    <row r="15" spans="1:13" ht="15.75" hidden="1">
      <c r="A15" s="105" t="s">
        <v>470</v>
      </c>
      <c r="B15" s="18" t="s">
        <v>468</v>
      </c>
      <c r="C15" s="131">
        <v>10</v>
      </c>
      <c r="D15" s="135">
        <v>1.8296</v>
      </c>
      <c r="E15" s="135">
        <v>3.0385</v>
      </c>
      <c r="F15" s="135">
        <v>0.0325</v>
      </c>
      <c r="G15" s="132">
        <v>44.58</v>
      </c>
      <c r="H15" s="132"/>
      <c r="I15" s="132"/>
      <c r="J15" s="132"/>
      <c r="K15" s="132"/>
      <c r="L15" s="131" t="s">
        <v>469</v>
      </c>
      <c r="M15" s="57" t="s">
        <v>70</v>
      </c>
    </row>
    <row r="16" spans="1:13" s="141" customFormat="1" ht="15.75" hidden="1">
      <c r="A16" s="136"/>
      <c r="B16" s="137" t="s">
        <v>471</v>
      </c>
      <c r="C16" s="138" t="s">
        <v>472</v>
      </c>
      <c r="D16" s="139">
        <f>SUM(D14+D4)</f>
        <v>6.699199999999999</v>
      </c>
      <c r="E16" s="139">
        <f>SUM(E14+E4)</f>
        <v>6.477</v>
      </c>
      <c r="F16" s="139">
        <f>SUM(F14+F4)</f>
        <v>19.505000000000003</v>
      </c>
      <c r="G16" s="139">
        <f>SUM(G14+G4)</f>
        <v>184.36</v>
      </c>
      <c r="H16" s="139"/>
      <c r="I16" s="139"/>
      <c r="J16" s="139"/>
      <c r="K16" s="139"/>
      <c r="L16" s="138" t="s">
        <v>469</v>
      </c>
      <c r="M16" s="140"/>
    </row>
    <row r="17" spans="1:13" s="141" customFormat="1" ht="15.75" hidden="1">
      <c r="A17" s="136" t="s">
        <v>473</v>
      </c>
      <c r="B17" s="137" t="s">
        <v>471</v>
      </c>
      <c r="C17" s="142" t="s">
        <v>474</v>
      </c>
      <c r="D17" s="139">
        <v>4.8696</v>
      </c>
      <c r="E17" s="139">
        <v>3.4385</v>
      </c>
      <c r="F17" s="139">
        <v>19.4725</v>
      </c>
      <c r="G17" s="139">
        <v>139.78</v>
      </c>
      <c r="H17" s="139"/>
      <c r="I17" s="139"/>
      <c r="J17" s="139"/>
      <c r="K17" s="139"/>
      <c r="L17" s="138" t="s">
        <v>469</v>
      </c>
      <c r="M17" s="140"/>
    </row>
    <row r="18" spans="1:13" s="141" customFormat="1" ht="14.25" customHeight="1" hidden="1">
      <c r="A18" s="143"/>
      <c r="B18" s="137" t="s">
        <v>471</v>
      </c>
      <c r="C18" s="142" t="s">
        <v>475</v>
      </c>
      <c r="D18" s="139">
        <v>2.5896</v>
      </c>
      <c r="E18" s="139">
        <v>3.1385</v>
      </c>
      <c r="F18" s="139">
        <v>4.8925</v>
      </c>
      <c r="G18" s="139">
        <v>68.38</v>
      </c>
      <c r="H18" s="139"/>
      <c r="I18" s="139"/>
      <c r="J18" s="139"/>
      <c r="K18" s="139"/>
      <c r="L18" s="138" t="s">
        <v>469</v>
      </c>
      <c r="M18" s="140"/>
    </row>
    <row r="19" spans="1:13" ht="15.75" hidden="1">
      <c r="A19" s="105" t="s">
        <v>476</v>
      </c>
      <c r="B19" s="18" t="s">
        <v>468</v>
      </c>
      <c r="C19" s="131" t="s">
        <v>477</v>
      </c>
      <c r="D19" s="144">
        <v>2.0714</v>
      </c>
      <c r="E19" s="144">
        <v>2.8123000000000005</v>
      </c>
      <c r="F19" s="144">
        <v>0.0325</v>
      </c>
      <c r="G19" s="131">
        <v>43.02</v>
      </c>
      <c r="H19" s="131"/>
      <c r="I19" s="131"/>
      <c r="J19" s="131"/>
      <c r="K19" s="131"/>
      <c r="L19" s="131" t="s">
        <v>469</v>
      </c>
      <c r="M19" s="57" t="s">
        <v>478</v>
      </c>
    </row>
    <row r="20" spans="1:13" ht="15.75" hidden="1">
      <c r="A20" s="105"/>
      <c r="B20" s="18" t="s">
        <v>468</v>
      </c>
      <c r="C20" s="131" t="s">
        <v>477</v>
      </c>
      <c r="D20" s="135">
        <v>1.9387999999999999</v>
      </c>
      <c r="E20" s="135">
        <v>3.2023</v>
      </c>
      <c r="F20" s="135">
        <v>0.0325</v>
      </c>
      <c r="G20" s="132">
        <v>46.14</v>
      </c>
      <c r="H20" s="132"/>
      <c r="I20" s="132"/>
      <c r="J20" s="132"/>
      <c r="K20" s="132"/>
      <c r="L20" s="131" t="s">
        <v>469</v>
      </c>
      <c r="M20" s="57" t="s">
        <v>479</v>
      </c>
    </row>
    <row r="21" spans="1:13" ht="15.75" hidden="1">
      <c r="A21" s="123"/>
      <c r="B21" s="18" t="s">
        <v>468</v>
      </c>
      <c r="C21" s="131" t="s">
        <v>477</v>
      </c>
      <c r="D21" s="135">
        <v>2.0636</v>
      </c>
      <c r="E21" s="135">
        <v>2.8122999999999996</v>
      </c>
      <c r="F21" s="135">
        <v>0.0325</v>
      </c>
      <c r="G21" s="132">
        <v>43.02</v>
      </c>
      <c r="H21" s="132"/>
      <c r="I21" s="132"/>
      <c r="J21" s="132"/>
      <c r="K21" s="132"/>
      <c r="L21" s="131" t="s">
        <v>469</v>
      </c>
      <c r="M21" s="57" t="s">
        <v>480</v>
      </c>
    </row>
    <row r="22" spans="1:13" ht="15.75" hidden="1">
      <c r="A22" s="123"/>
      <c r="B22" s="18" t="s">
        <v>468</v>
      </c>
      <c r="C22" s="131" t="s">
        <v>477</v>
      </c>
      <c r="D22" s="135">
        <v>2.0168</v>
      </c>
      <c r="E22" s="135">
        <v>2.7733</v>
      </c>
      <c r="F22" s="135">
        <v>0.0325</v>
      </c>
      <c r="G22" s="132">
        <v>43.02</v>
      </c>
      <c r="H22" s="132"/>
      <c r="I22" s="132"/>
      <c r="J22" s="132"/>
      <c r="K22" s="132"/>
      <c r="L22" s="131" t="s">
        <v>469</v>
      </c>
      <c r="M22" s="57" t="s">
        <v>481</v>
      </c>
    </row>
    <row r="23" spans="1:13" ht="15.75" hidden="1">
      <c r="A23" s="123"/>
      <c r="B23" s="18" t="s">
        <v>468</v>
      </c>
      <c r="C23" s="131">
        <v>20</v>
      </c>
      <c r="D23" s="135">
        <v>3.6592</v>
      </c>
      <c r="E23" s="135">
        <v>6.077</v>
      </c>
      <c r="F23" s="135">
        <v>0.065</v>
      </c>
      <c r="G23" s="135">
        <v>89.16</v>
      </c>
      <c r="H23" s="135"/>
      <c r="I23" s="135"/>
      <c r="J23" s="135"/>
      <c r="K23" s="135"/>
      <c r="L23" s="131" t="s">
        <v>469</v>
      </c>
      <c r="M23" s="57" t="s">
        <v>70</v>
      </c>
    </row>
    <row r="24" spans="1:13" ht="15.75" hidden="1">
      <c r="A24" s="123"/>
      <c r="B24" s="18" t="s">
        <v>468</v>
      </c>
      <c r="C24" s="131">
        <v>20</v>
      </c>
      <c r="D24" s="135">
        <v>4.1428</v>
      </c>
      <c r="E24" s="135">
        <v>5.624600000000001</v>
      </c>
      <c r="F24" s="135">
        <v>0.065</v>
      </c>
      <c r="G24" s="132">
        <v>86.04</v>
      </c>
      <c r="H24" s="132"/>
      <c r="I24" s="132"/>
      <c r="J24" s="132"/>
      <c r="K24" s="132"/>
      <c r="L24" s="131" t="s">
        <v>469</v>
      </c>
      <c r="M24" s="57" t="s">
        <v>478</v>
      </c>
    </row>
    <row r="25" spans="1:13" ht="15.75" hidden="1">
      <c r="A25" s="123"/>
      <c r="B25" s="18" t="s">
        <v>468</v>
      </c>
      <c r="C25" s="131">
        <v>20</v>
      </c>
      <c r="D25" s="135">
        <v>3.8775999999999997</v>
      </c>
      <c r="E25" s="135">
        <v>6.4046</v>
      </c>
      <c r="F25" s="135">
        <v>0.065</v>
      </c>
      <c r="G25" s="132">
        <v>92.28</v>
      </c>
      <c r="H25" s="132"/>
      <c r="I25" s="132"/>
      <c r="J25" s="132"/>
      <c r="K25" s="132"/>
      <c r="L25" s="131" t="s">
        <v>469</v>
      </c>
      <c r="M25" s="57" t="s">
        <v>479</v>
      </c>
    </row>
    <row r="26" spans="1:13" ht="15.75" hidden="1">
      <c r="A26" s="123"/>
      <c r="B26" s="18" t="s">
        <v>468</v>
      </c>
      <c r="C26" s="131">
        <v>20</v>
      </c>
      <c r="D26" s="135">
        <v>4.1272</v>
      </c>
      <c r="E26" s="135">
        <v>5.624599999999999</v>
      </c>
      <c r="F26" s="135">
        <v>0.065</v>
      </c>
      <c r="G26" s="135">
        <v>86.04</v>
      </c>
      <c r="H26" s="135"/>
      <c r="I26" s="135"/>
      <c r="J26" s="135"/>
      <c r="K26" s="135"/>
      <c r="L26" s="131" t="s">
        <v>469</v>
      </c>
      <c r="M26" s="57" t="s">
        <v>480</v>
      </c>
    </row>
    <row r="27" spans="1:13" ht="15.75" hidden="1">
      <c r="A27" s="123"/>
      <c r="B27" s="18" t="s">
        <v>468</v>
      </c>
      <c r="C27" s="131">
        <v>20</v>
      </c>
      <c r="D27" s="135">
        <v>4.0336</v>
      </c>
      <c r="E27" s="135">
        <v>5.5466</v>
      </c>
      <c r="F27" s="135">
        <v>0.065</v>
      </c>
      <c r="G27" s="135">
        <v>86.04</v>
      </c>
      <c r="H27" s="135"/>
      <c r="I27" s="135"/>
      <c r="J27" s="135"/>
      <c r="K27" s="135"/>
      <c r="L27" s="131" t="s">
        <v>469</v>
      </c>
      <c r="M27" s="57" t="s">
        <v>481</v>
      </c>
    </row>
    <row r="28" spans="1:13" ht="15.75" hidden="1">
      <c r="A28" s="123"/>
      <c r="B28" s="18" t="s">
        <v>482</v>
      </c>
      <c r="C28" s="131">
        <v>100</v>
      </c>
      <c r="D28" s="135">
        <v>0.8</v>
      </c>
      <c r="E28" s="135">
        <v>72.5</v>
      </c>
      <c r="F28" s="135">
        <v>1.3</v>
      </c>
      <c r="G28" s="135">
        <v>661</v>
      </c>
      <c r="H28" s="135"/>
      <c r="I28" s="135"/>
      <c r="J28" s="135"/>
      <c r="K28" s="135"/>
      <c r="L28" s="131"/>
      <c r="M28" s="57"/>
    </row>
    <row r="29" spans="1:13" ht="15.75" hidden="1">
      <c r="A29" s="123"/>
      <c r="B29" s="18" t="s">
        <v>482</v>
      </c>
      <c r="C29" s="131">
        <v>5</v>
      </c>
      <c r="D29" s="131">
        <v>0.04</v>
      </c>
      <c r="E29" s="131">
        <v>3.625</v>
      </c>
      <c r="F29" s="131">
        <v>0.065</v>
      </c>
      <c r="G29" s="131">
        <v>33.05</v>
      </c>
      <c r="H29" s="131"/>
      <c r="I29" s="131"/>
      <c r="J29" s="131"/>
      <c r="K29" s="131"/>
      <c r="L29" s="131" t="s">
        <v>470</v>
      </c>
      <c r="M29" s="57"/>
    </row>
    <row r="30" spans="1:13" s="141" customFormat="1" ht="15.75" hidden="1">
      <c r="A30" s="145"/>
      <c r="B30" s="137" t="s">
        <v>45</v>
      </c>
      <c r="C30" s="146" t="s">
        <v>483</v>
      </c>
      <c r="D30" s="147">
        <v>3.08</v>
      </c>
      <c r="E30" s="147">
        <v>4.025</v>
      </c>
      <c r="F30" s="147">
        <v>19.505</v>
      </c>
      <c r="G30" s="147">
        <v>128.25</v>
      </c>
      <c r="H30" s="147"/>
      <c r="I30" s="147"/>
      <c r="J30" s="147"/>
      <c r="K30" s="147"/>
      <c r="L30" s="138" t="s">
        <v>470</v>
      </c>
      <c r="M30" s="138"/>
    </row>
    <row r="31" spans="1:13" s="141" customFormat="1" ht="15.75" customHeight="1" hidden="1">
      <c r="A31" s="145"/>
      <c r="B31" s="137" t="s">
        <v>45</v>
      </c>
      <c r="C31" s="148" t="s">
        <v>484</v>
      </c>
      <c r="D31" s="147">
        <v>2.32</v>
      </c>
      <c r="E31" s="147">
        <v>3.925</v>
      </c>
      <c r="F31" s="147">
        <v>14.645</v>
      </c>
      <c r="G31" s="147">
        <v>104.45</v>
      </c>
      <c r="H31" s="147"/>
      <c r="I31" s="147"/>
      <c r="J31" s="147"/>
      <c r="K31" s="147"/>
      <c r="L31" s="138" t="s">
        <v>470</v>
      </c>
      <c r="M31" s="138"/>
    </row>
    <row r="32" spans="1:13" ht="15.75" customHeight="1" hidden="1">
      <c r="A32" s="123"/>
      <c r="B32" s="18" t="s">
        <v>45</v>
      </c>
      <c r="C32" s="131">
        <v>40</v>
      </c>
      <c r="D32" s="132">
        <v>2.45</v>
      </c>
      <c r="E32" s="132">
        <v>7.55</v>
      </c>
      <c r="F32" s="132">
        <v>14.62</v>
      </c>
      <c r="G32" s="132">
        <v>0</v>
      </c>
      <c r="H32" s="132"/>
      <c r="I32" s="132"/>
      <c r="J32" s="132"/>
      <c r="K32" s="132"/>
      <c r="L32" s="131" t="s">
        <v>470</v>
      </c>
      <c r="M32" s="18"/>
    </row>
    <row r="33" spans="1:13" s="141" customFormat="1" ht="15.75" hidden="1">
      <c r="A33" s="145"/>
      <c r="B33" s="137" t="s">
        <v>485</v>
      </c>
      <c r="C33" s="138">
        <v>55</v>
      </c>
      <c r="D33" s="146">
        <v>2.51</v>
      </c>
      <c r="E33" s="146">
        <v>3.93</v>
      </c>
      <c r="F33" s="146">
        <v>28.88</v>
      </c>
      <c r="G33" s="146">
        <v>161</v>
      </c>
      <c r="H33" s="146"/>
      <c r="I33" s="146"/>
      <c r="J33" s="146"/>
      <c r="K33" s="146"/>
      <c r="L33" s="138" t="s">
        <v>473</v>
      </c>
      <c r="M33" s="149" t="s">
        <v>486</v>
      </c>
    </row>
    <row r="34" spans="1:13" s="141" customFormat="1" ht="14.25" customHeight="1" hidden="1">
      <c r="A34" s="145"/>
      <c r="B34" s="137" t="s">
        <v>487</v>
      </c>
      <c r="C34" s="138">
        <v>55</v>
      </c>
      <c r="D34" s="146">
        <v>2.49</v>
      </c>
      <c r="E34" s="146">
        <v>3.93</v>
      </c>
      <c r="F34" s="146">
        <v>27.56</v>
      </c>
      <c r="G34" s="146">
        <v>156</v>
      </c>
      <c r="H34" s="146"/>
      <c r="I34" s="146"/>
      <c r="J34" s="146"/>
      <c r="K34" s="146"/>
      <c r="L34" s="138" t="s">
        <v>473</v>
      </c>
      <c r="M34" s="149" t="s">
        <v>488</v>
      </c>
    </row>
    <row r="35" spans="1:13" s="141" customFormat="1" ht="15.75" hidden="1">
      <c r="A35" s="145"/>
      <c r="B35" s="137" t="s">
        <v>489</v>
      </c>
      <c r="C35" s="138" t="s">
        <v>490</v>
      </c>
      <c r="D35" s="138">
        <f>SUM(D10+D66)</f>
        <v>6.71</v>
      </c>
      <c r="E35" s="138">
        <f>SUM(E10+E66)</f>
        <v>4.390000000000001</v>
      </c>
      <c r="F35" s="138">
        <f>SUM(F10+F66)</f>
        <v>16.96</v>
      </c>
      <c r="G35" s="138">
        <f>SUM(G10+G66)</f>
        <v>137.6</v>
      </c>
      <c r="H35" s="138"/>
      <c r="I35" s="138"/>
      <c r="J35" s="138"/>
      <c r="K35" s="138"/>
      <c r="L35" s="138" t="s">
        <v>476</v>
      </c>
      <c r="M35" s="140" t="s">
        <v>491</v>
      </c>
    </row>
    <row r="36" spans="1:13" s="141" customFormat="1" ht="15.75" hidden="1">
      <c r="A36" s="145"/>
      <c r="B36" s="137" t="s">
        <v>489</v>
      </c>
      <c r="C36" s="142" t="s">
        <v>475</v>
      </c>
      <c r="D36" s="138">
        <f>SUM(D5+D61)</f>
        <v>4.91</v>
      </c>
      <c r="E36" s="138">
        <f>SUM(E5+E61)</f>
        <v>2.96</v>
      </c>
      <c r="F36" s="138">
        <f>SUM(F5+F61)</f>
        <v>14.58</v>
      </c>
      <c r="G36" s="138">
        <f>SUM(G5+G61)</f>
        <v>105.4</v>
      </c>
      <c r="H36" s="138"/>
      <c r="I36" s="138"/>
      <c r="J36" s="138"/>
      <c r="K36" s="138"/>
      <c r="L36" s="138" t="s">
        <v>476</v>
      </c>
      <c r="M36" s="140" t="s">
        <v>491</v>
      </c>
    </row>
    <row r="37" spans="1:13" ht="7.5" customHeight="1" hidden="1">
      <c r="A37" s="123"/>
      <c r="B37" s="18" t="s">
        <v>489</v>
      </c>
      <c r="C37" s="131" t="s">
        <v>492</v>
      </c>
      <c r="D37" s="132">
        <v>4.73</v>
      </c>
      <c r="E37" s="132">
        <v>6.88</v>
      </c>
      <c r="F37" s="132">
        <v>14.56</v>
      </c>
      <c r="G37" s="132">
        <v>139</v>
      </c>
      <c r="H37" s="132"/>
      <c r="I37" s="132"/>
      <c r="J37" s="132"/>
      <c r="K37" s="132"/>
      <c r="L37" s="131" t="s">
        <v>476</v>
      </c>
      <c r="M37" s="57" t="s">
        <v>493</v>
      </c>
    </row>
    <row r="38" spans="1:13" ht="15.75" hidden="1">
      <c r="A38" s="105" t="s">
        <v>494</v>
      </c>
      <c r="B38" s="18" t="s">
        <v>489</v>
      </c>
      <c r="C38" s="131" t="s">
        <v>492</v>
      </c>
      <c r="D38" s="132">
        <v>4.97</v>
      </c>
      <c r="E38" s="132">
        <v>6.54</v>
      </c>
      <c r="F38" s="132">
        <v>14.56</v>
      </c>
      <c r="G38" s="132">
        <v>137</v>
      </c>
      <c r="H38" s="132"/>
      <c r="I38" s="132"/>
      <c r="J38" s="132"/>
      <c r="K38" s="132"/>
      <c r="L38" s="131" t="s">
        <v>476</v>
      </c>
      <c r="M38" s="57" t="s">
        <v>495</v>
      </c>
    </row>
    <row r="39" spans="1:13" ht="15.75" hidden="1">
      <c r="A39" s="150"/>
      <c r="B39" s="18" t="s">
        <v>489</v>
      </c>
      <c r="C39" s="131" t="s">
        <v>492</v>
      </c>
      <c r="D39" s="132">
        <v>5.04</v>
      </c>
      <c r="E39" s="132">
        <v>6.59</v>
      </c>
      <c r="F39" s="132">
        <v>14.56</v>
      </c>
      <c r="G39" s="132">
        <v>138</v>
      </c>
      <c r="H39" s="132"/>
      <c r="I39" s="132"/>
      <c r="J39" s="132"/>
      <c r="K39" s="132"/>
      <c r="L39" s="131" t="s">
        <v>476</v>
      </c>
      <c r="M39" s="57" t="s">
        <v>491</v>
      </c>
    </row>
    <row r="40" spans="1:13" ht="15.75" hidden="1">
      <c r="A40" s="123"/>
      <c r="B40" s="18" t="s">
        <v>489</v>
      </c>
      <c r="C40" s="131" t="s">
        <v>492</v>
      </c>
      <c r="D40" s="132">
        <v>4.87</v>
      </c>
      <c r="E40" s="132">
        <v>7.09</v>
      </c>
      <c r="F40" s="132">
        <v>14.56</v>
      </c>
      <c r="G40" s="132">
        <v>141</v>
      </c>
      <c r="H40" s="132"/>
      <c r="I40" s="132"/>
      <c r="J40" s="132"/>
      <c r="K40" s="132"/>
      <c r="L40" s="131" t="s">
        <v>476</v>
      </c>
      <c r="M40" s="57" t="s">
        <v>496</v>
      </c>
    </row>
    <row r="41" spans="1:13" ht="15.75" hidden="1">
      <c r="A41" s="123"/>
      <c r="B41" s="18" t="s">
        <v>489</v>
      </c>
      <c r="C41" s="131" t="s">
        <v>492</v>
      </c>
      <c r="D41" s="132">
        <v>4.79</v>
      </c>
      <c r="E41" s="132">
        <v>6.32</v>
      </c>
      <c r="F41" s="132">
        <v>14.56</v>
      </c>
      <c r="G41" s="132">
        <v>134</v>
      </c>
      <c r="H41" s="132"/>
      <c r="I41" s="132"/>
      <c r="J41" s="132"/>
      <c r="K41" s="132"/>
      <c r="L41" s="131" t="s">
        <v>476</v>
      </c>
      <c r="M41" s="57" t="s">
        <v>497</v>
      </c>
    </row>
    <row r="42" spans="1:13" ht="15.75" hidden="1">
      <c r="A42" s="123"/>
      <c r="B42" s="18" t="s">
        <v>489</v>
      </c>
      <c r="C42" s="131" t="s">
        <v>492</v>
      </c>
      <c r="D42" s="132">
        <v>5.03</v>
      </c>
      <c r="E42" s="132">
        <v>6.59</v>
      </c>
      <c r="F42" s="132">
        <v>14.56</v>
      </c>
      <c r="G42" s="132">
        <v>138</v>
      </c>
      <c r="H42" s="132"/>
      <c r="I42" s="132"/>
      <c r="J42" s="132"/>
      <c r="K42" s="132"/>
      <c r="L42" s="131" t="s">
        <v>476</v>
      </c>
      <c r="M42" s="57" t="s">
        <v>498</v>
      </c>
    </row>
    <row r="43" spans="1:13" ht="15.75" hidden="1">
      <c r="A43" s="123"/>
      <c r="B43" s="18" t="s">
        <v>489</v>
      </c>
      <c r="C43" s="131" t="s">
        <v>492</v>
      </c>
      <c r="D43" s="132">
        <v>4.97</v>
      </c>
      <c r="E43" s="132">
        <v>6.54</v>
      </c>
      <c r="F43" s="132">
        <v>14.56</v>
      </c>
      <c r="G43" s="132">
        <v>137</v>
      </c>
      <c r="H43" s="132"/>
      <c r="I43" s="132"/>
      <c r="J43" s="132"/>
      <c r="K43" s="132"/>
      <c r="L43" s="131" t="s">
        <v>476</v>
      </c>
      <c r="M43" s="57" t="s">
        <v>499</v>
      </c>
    </row>
    <row r="44" spans="1:13" ht="15.75" hidden="1">
      <c r="A44" s="105" t="s">
        <v>500</v>
      </c>
      <c r="B44" s="18" t="s">
        <v>489</v>
      </c>
      <c r="C44" s="131" t="s">
        <v>492</v>
      </c>
      <c r="D44" s="132">
        <v>4.97</v>
      </c>
      <c r="E44" s="132">
        <v>6.54</v>
      </c>
      <c r="F44" s="132">
        <v>14.56</v>
      </c>
      <c r="G44" s="132">
        <v>137</v>
      </c>
      <c r="H44" s="132"/>
      <c r="I44" s="132"/>
      <c r="J44" s="132"/>
      <c r="K44" s="132"/>
      <c r="L44" s="131" t="s">
        <v>476</v>
      </c>
      <c r="M44" s="57" t="s">
        <v>501</v>
      </c>
    </row>
    <row r="45" spans="1:13" ht="15.75" hidden="1">
      <c r="A45" s="105" t="s">
        <v>502</v>
      </c>
      <c r="B45" s="18" t="s">
        <v>489</v>
      </c>
      <c r="C45" s="131" t="s">
        <v>503</v>
      </c>
      <c r="D45" s="132">
        <v>6.68</v>
      </c>
      <c r="E45" s="132">
        <v>8.45</v>
      </c>
      <c r="F45" s="132">
        <v>19.39</v>
      </c>
      <c r="G45" s="132">
        <v>180</v>
      </c>
      <c r="H45" s="132"/>
      <c r="I45" s="132"/>
      <c r="J45" s="132"/>
      <c r="K45" s="132"/>
      <c r="L45" s="131" t="s">
        <v>476</v>
      </c>
      <c r="M45" s="57" t="s">
        <v>493</v>
      </c>
    </row>
    <row r="46" spans="1:13" ht="15.75" hidden="1">
      <c r="A46" s="105"/>
      <c r="B46" s="18" t="s">
        <v>489</v>
      </c>
      <c r="C46" s="131" t="s">
        <v>503</v>
      </c>
      <c r="D46" s="132">
        <v>7.04</v>
      </c>
      <c r="E46" s="132">
        <v>7.94</v>
      </c>
      <c r="F46" s="132">
        <v>19.39</v>
      </c>
      <c r="G46" s="132">
        <v>177</v>
      </c>
      <c r="H46" s="132"/>
      <c r="I46" s="132"/>
      <c r="J46" s="132"/>
      <c r="K46" s="132"/>
      <c r="L46" s="131" t="s">
        <v>476</v>
      </c>
      <c r="M46" s="57" t="s">
        <v>495</v>
      </c>
    </row>
    <row r="47" spans="1:13" ht="15.75" hidden="1">
      <c r="A47" s="123"/>
      <c r="B47" s="18" t="s">
        <v>489</v>
      </c>
      <c r="C47" s="131" t="s">
        <v>503</v>
      </c>
      <c r="D47" s="132">
        <v>7.15</v>
      </c>
      <c r="E47" s="132">
        <v>8.02</v>
      </c>
      <c r="F47" s="132">
        <v>19.39</v>
      </c>
      <c r="G47" s="132">
        <v>178</v>
      </c>
      <c r="H47" s="132"/>
      <c r="I47" s="132"/>
      <c r="J47" s="132"/>
      <c r="K47" s="132"/>
      <c r="L47" s="131" t="s">
        <v>476</v>
      </c>
      <c r="M47" s="57" t="s">
        <v>491</v>
      </c>
    </row>
    <row r="48" spans="1:13" ht="15.75" hidden="1">
      <c r="A48" s="123"/>
      <c r="B48" s="18" t="s">
        <v>489</v>
      </c>
      <c r="C48" s="131" t="s">
        <v>503</v>
      </c>
      <c r="D48" s="132">
        <v>6.89</v>
      </c>
      <c r="E48" s="132">
        <v>8.77</v>
      </c>
      <c r="F48" s="132">
        <v>19.39</v>
      </c>
      <c r="G48" s="132">
        <v>184</v>
      </c>
      <c r="H48" s="132"/>
      <c r="I48" s="132"/>
      <c r="J48" s="132"/>
      <c r="K48" s="132"/>
      <c r="L48" s="131" t="s">
        <v>476</v>
      </c>
      <c r="M48" s="57" t="s">
        <v>496</v>
      </c>
    </row>
    <row r="49" spans="1:13" ht="15.75" hidden="1">
      <c r="A49" s="123"/>
      <c r="B49" s="18" t="s">
        <v>489</v>
      </c>
      <c r="C49" s="131" t="s">
        <v>503</v>
      </c>
      <c r="D49" s="132">
        <v>6.77</v>
      </c>
      <c r="E49" s="132">
        <v>7.61</v>
      </c>
      <c r="F49" s="132">
        <v>19.39</v>
      </c>
      <c r="G49" s="132">
        <v>173</v>
      </c>
      <c r="H49" s="132"/>
      <c r="I49" s="132"/>
      <c r="J49" s="132"/>
      <c r="K49" s="132"/>
      <c r="L49" s="131" t="s">
        <v>476</v>
      </c>
      <c r="M49" s="57" t="s">
        <v>497</v>
      </c>
    </row>
    <row r="50" spans="1:13" ht="15.75" hidden="1">
      <c r="A50" s="123"/>
      <c r="B50" s="18" t="s">
        <v>489</v>
      </c>
      <c r="C50" s="131" t="s">
        <v>503</v>
      </c>
      <c r="D50" s="132">
        <v>7.13</v>
      </c>
      <c r="E50" s="132">
        <v>8.02</v>
      </c>
      <c r="F50" s="132">
        <v>19.39</v>
      </c>
      <c r="G50" s="132">
        <v>178</v>
      </c>
      <c r="H50" s="132"/>
      <c r="I50" s="132"/>
      <c r="J50" s="132"/>
      <c r="K50" s="132"/>
      <c r="L50" s="131" t="s">
        <v>476</v>
      </c>
      <c r="M50" s="57" t="s">
        <v>498</v>
      </c>
    </row>
    <row r="51" spans="1:13" ht="15.75" hidden="1">
      <c r="A51" s="123"/>
      <c r="B51" s="18" t="s">
        <v>489</v>
      </c>
      <c r="C51" s="131" t="s">
        <v>503</v>
      </c>
      <c r="D51" s="132">
        <v>7.04</v>
      </c>
      <c r="E51" s="132">
        <v>7.94</v>
      </c>
      <c r="F51" s="132">
        <v>19.39</v>
      </c>
      <c r="G51" s="132">
        <v>177</v>
      </c>
      <c r="H51" s="132"/>
      <c r="I51" s="132"/>
      <c r="J51" s="132"/>
      <c r="K51" s="132"/>
      <c r="L51" s="131" t="s">
        <v>476</v>
      </c>
      <c r="M51" s="57" t="s">
        <v>499</v>
      </c>
    </row>
    <row r="52" spans="1:13" ht="15.75" hidden="1">
      <c r="A52" s="123"/>
      <c r="B52" s="18" t="s">
        <v>489</v>
      </c>
      <c r="C52" s="131" t="s">
        <v>503</v>
      </c>
      <c r="D52" s="132">
        <v>7.04</v>
      </c>
      <c r="E52" s="132">
        <v>7.94</v>
      </c>
      <c r="F52" s="132">
        <v>19.39</v>
      </c>
      <c r="G52" s="132">
        <v>177</v>
      </c>
      <c r="H52" s="132"/>
      <c r="I52" s="132"/>
      <c r="J52" s="132"/>
      <c r="K52" s="132"/>
      <c r="L52" s="131" t="s">
        <v>476</v>
      </c>
      <c r="M52" s="57" t="s">
        <v>501</v>
      </c>
    </row>
    <row r="53" spans="1:13" ht="15.75" hidden="1">
      <c r="A53" s="123"/>
      <c r="B53" s="18" t="s">
        <v>504</v>
      </c>
      <c r="C53" s="131" t="s">
        <v>492</v>
      </c>
      <c r="D53" s="132">
        <v>2.49</v>
      </c>
      <c r="E53" s="132">
        <v>3.93</v>
      </c>
      <c r="F53" s="132">
        <v>22.57</v>
      </c>
      <c r="G53" s="132">
        <v>136</v>
      </c>
      <c r="H53" s="132"/>
      <c r="I53" s="132"/>
      <c r="J53" s="132"/>
      <c r="K53" s="132"/>
      <c r="L53" s="131" t="s">
        <v>494</v>
      </c>
      <c r="M53" s="57" t="s">
        <v>505</v>
      </c>
    </row>
    <row r="54" spans="1:13" ht="15.75" hidden="1">
      <c r="A54" s="123"/>
      <c r="B54" s="18" t="s">
        <v>504</v>
      </c>
      <c r="C54" s="131" t="s">
        <v>492</v>
      </c>
      <c r="D54" s="132">
        <v>2.46</v>
      </c>
      <c r="E54" s="132">
        <v>3.93</v>
      </c>
      <c r="F54" s="132">
        <v>21.72</v>
      </c>
      <c r="G54" s="132">
        <v>132</v>
      </c>
      <c r="H54" s="132"/>
      <c r="I54" s="132"/>
      <c r="J54" s="132"/>
      <c r="K54" s="132"/>
      <c r="L54" s="131" t="s">
        <v>494</v>
      </c>
      <c r="M54" s="57" t="s">
        <v>486</v>
      </c>
    </row>
    <row r="55" spans="1:13" ht="15.75" hidden="1">
      <c r="A55" s="105" t="s">
        <v>506</v>
      </c>
      <c r="B55" s="18" t="s">
        <v>504</v>
      </c>
      <c r="C55" s="131" t="s">
        <v>492</v>
      </c>
      <c r="D55" s="132">
        <v>2.45</v>
      </c>
      <c r="E55" s="132">
        <v>3.93</v>
      </c>
      <c r="F55" s="132">
        <v>21.06</v>
      </c>
      <c r="G55" s="132">
        <v>129</v>
      </c>
      <c r="H55" s="132"/>
      <c r="I55" s="132"/>
      <c r="J55" s="132"/>
      <c r="K55" s="132"/>
      <c r="L55" s="131" t="s">
        <v>494</v>
      </c>
      <c r="M55" s="57" t="s">
        <v>488</v>
      </c>
    </row>
    <row r="56" spans="1:13" ht="16.5" customHeight="1" hidden="1">
      <c r="A56" s="105" t="s">
        <v>507</v>
      </c>
      <c r="B56" s="18" t="s">
        <v>504</v>
      </c>
      <c r="C56" s="131" t="s">
        <v>503</v>
      </c>
      <c r="D56" s="132">
        <v>3.32</v>
      </c>
      <c r="E56" s="132">
        <v>4.03</v>
      </c>
      <c r="F56" s="135">
        <v>31.4</v>
      </c>
      <c r="G56" s="132">
        <v>175</v>
      </c>
      <c r="H56" s="132"/>
      <c r="I56" s="132"/>
      <c r="J56" s="132"/>
      <c r="K56" s="132"/>
      <c r="L56" s="131" t="s">
        <v>494</v>
      </c>
      <c r="M56" s="57" t="s">
        <v>505</v>
      </c>
    </row>
    <row r="57" spans="1:13" ht="15.75" hidden="1">
      <c r="A57" s="105" t="s">
        <v>508</v>
      </c>
      <c r="B57" s="18" t="s">
        <v>504</v>
      </c>
      <c r="C57" s="131" t="s">
        <v>503</v>
      </c>
      <c r="D57" s="132">
        <v>3.28</v>
      </c>
      <c r="E57" s="132">
        <v>4.03</v>
      </c>
      <c r="F57" s="132">
        <v>30.13</v>
      </c>
      <c r="G57" s="132">
        <v>170</v>
      </c>
      <c r="H57" s="132"/>
      <c r="I57" s="132"/>
      <c r="J57" s="132"/>
      <c r="K57" s="132"/>
      <c r="L57" s="131" t="s">
        <v>494</v>
      </c>
      <c r="M57" s="57" t="s">
        <v>486</v>
      </c>
    </row>
    <row r="58" spans="1:13" ht="15.75" hidden="1">
      <c r="A58" s="123"/>
      <c r="B58" s="18" t="s">
        <v>504</v>
      </c>
      <c r="C58" s="131" t="s">
        <v>503</v>
      </c>
      <c r="D58" s="132">
        <v>3.26</v>
      </c>
      <c r="E58" s="132">
        <v>4.03</v>
      </c>
      <c r="F58" s="132">
        <v>29.14</v>
      </c>
      <c r="G58" s="132">
        <v>166</v>
      </c>
      <c r="H58" s="132"/>
      <c r="I58" s="132"/>
      <c r="J58" s="132"/>
      <c r="K58" s="132"/>
      <c r="L58" s="131" t="s">
        <v>494</v>
      </c>
      <c r="M58" s="57" t="s">
        <v>488</v>
      </c>
    </row>
    <row r="59" spans="1:13" ht="15.75" hidden="1">
      <c r="A59" s="123"/>
      <c r="B59" s="18" t="s">
        <v>509</v>
      </c>
      <c r="C59" s="131">
        <v>10</v>
      </c>
      <c r="D59" s="131">
        <v>0.08</v>
      </c>
      <c r="E59" s="131">
        <v>2.95</v>
      </c>
      <c r="F59" s="132">
        <v>0.13</v>
      </c>
      <c r="G59" s="132">
        <v>66</v>
      </c>
      <c r="H59" s="132"/>
      <c r="I59" s="132"/>
      <c r="J59" s="132"/>
      <c r="K59" s="132"/>
      <c r="L59" s="131" t="s">
        <v>500</v>
      </c>
      <c r="M59" s="18"/>
    </row>
    <row r="60" spans="1:13" ht="15.75" hidden="1">
      <c r="A60" s="105" t="s">
        <v>510</v>
      </c>
      <c r="B60" s="18" t="s">
        <v>511</v>
      </c>
      <c r="C60" s="131">
        <v>10</v>
      </c>
      <c r="D60" s="132">
        <v>2.32</v>
      </c>
      <c r="E60" s="132">
        <v>2.95</v>
      </c>
      <c r="F60" s="132">
        <v>0</v>
      </c>
      <c r="G60" s="132">
        <v>36</v>
      </c>
      <c r="H60" s="132"/>
      <c r="I60" s="132"/>
      <c r="J60" s="132"/>
      <c r="K60" s="132"/>
      <c r="L60" s="131" t="s">
        <v>502</v>
      </c>
      <c r="M60" s="57" t="s">
        <v>70</v>
      </c>
    </row>
    <row r="61" spans="1:13" ht="15.75" hidden="1">
      <c r="A61" s="105"/>
      <c r="B61" s="18" t="s">
        <v>511</v>
      </c>
      <c r="C61" s="131">
        <v>10</v>
      </c>
      <c r="D61" s="132">
        <v>2.63</v>
      </c>
      <c r="E61" s="132">
        <v>2.66</v>
      </c>
      <c r="F61" s="132">
        <v>0</v>
      </c>
      <c r="G61" s="132">
        <v>34</v>
      </c>
      <c r="H61" s="132"/>
      <c r="I61" s="132"/>
      <c r="J61" s="132"/>
      <c r="K61" s="132"/>
      <c r="L61" s="131" t="s">
        <v>502</v>
      </c>
      <c r="M61" s="57" t="s">
        <v>478</v>
      </c>
    </row>
    <row r="62" spans="1:13" ht="15.75" hidden="1">
      <c r="A62" s="123"/>
      <c r="B62" s="18" t="s">
        <v>511</v>
      </c>
      <c r="C62" s="131">
        <v>10</v>
      </c>
      <c r="D62" s="132">
        <v>2.46</v>
      </c>
      <c r="E62" s="132">
        <v>3.16</v>
      </c>
      <c r="F62" s="132">
        <v>0</v>
      </c>
      <c r="G62" s="132">
        <v>38</v>
      </c>
      <c r="H62" s="132"/>
      <c r="I62" s="132"/>
      <c r="J62" s="132"/>
      <c r="K62" s="132"/>
      <c r="L62" s="131" t="s">
        <v>502</v>
      </c>
      <c r="M62" s="57" t="s">
        <v>479</v>
      </c>
    </row>
    <row r="63" spans="1:13" ht="14.25" customHeight="1" hidden="1">
      <c r="A63" s="105" t="s">
        <v>512</v>
      </c>
      <c r="B63" s="18" t="s">
        <v>511</v>
      </c>
      <c r="C63" s="131">
        <v>10</v>
      </c>
      <c r="D63" s="132">
        <v>2.62</v>
      </c>
      <c r="E63" s="132">
        <v>2.66</v>
      </c>
      <c r="F63" s="151">
        <v>0</v>
      </c>
      <c r="G63" s="132">
        <v>34</v>
      </c>
      <c r="H63" s="132"/>
      <c r="I63" s="132"/>
      <c r="J63" s="132"/>
      <c r="K63" s="132"/>
      <c r="L63" s="131" t="s">
        <v>502</v>
      </c>
      <c r="M63" s="57" t="s">
        <v>480</v>
      </c>
    </row>
    <row r="64" spans="1:13" ht="15.75" hidden="1">
      <c r="A64" s="105"/>
      <c r="B64" s="18" t="s">
        <v>511</v>
      </c>
      <c r="C64" s="131">
        <v>10</v>
      </c>
      <c r="D64" s="132">
        <v>2.56</v>
      </c>
      <c r="E64" s="132">
        <v>2.61</v>
      </c>
      <c r="F64" s="132">
        <v>0</v>
      </c>
      <c r="G64" s="132">
        <v>34</v>
      </c>
      <c r="H64" s="132"/>
      <c r="I64" s="132"/>
      <c r="J64" s="132"/>
      <c r="K64" s="132"/>
      <c r="L64" s="131" t="s">
        <v>502</v>
      </c>
      <c r="M64" s="57" t="s">
        <v>481</v>
      </c>
    </row>
    <row r="65" spans="1:13" ht="15.75" hidden="1">
      <c r="A65" s="123"/>
      <c r="B65" s="18" t="s">
        <v>511</v>
      </c>
      <c r="C65" s="131">
        <v>15</v>
      </c>
      <c r="D65" s="132">
        <v>3.48</v>
      </c>
      <c r="E65" s="132">
        <v>4.43</v>
      </c>
      <c r="F65" s="132">
        <v>0</v>
      </c>
      <c r="G65" s="132">
        <v>54</v>
      </c>
      <c r="H65" s="132"/>
      <c r="I65" s="132"/>
      <c r="J65" s="132"/>
      <c r="K65" s="132"/>
      <c r="L65" s="131" t="s">
        <v>502</v>
      </c>
      <c r="M65" s="57" t="s">
        <v>70</v>
      </c>
    </row>
    <row r="66" spans="1:13" ht="15.75" hidden="1">
      <c r="A66" s="105" t="s">
        <v>513</v>
      </c>
      <c r="B66" s="18" t="s">
        <v>511</v>
      </c>
      <c r="C66" s="131">
        <v>15</v>
      </c>
      <c r="D66" s="132">
        <v>3.95</v>
      </c>
      <c r="E66" s="132">
        <v>3.99</v>
      </c>
      <c r="F66" s="132">
        <v>0</v>
      </c>
      <c r="G66" s="132">
        <v>52</v>
      </c>
      <c r="H66" s="132"/>
      <c r="I66" s="132"/>
      <c r="J66" s="132"/>
      <c r="K66" s="132"/>
      <c r="L66" s="131" t="s">
        <v>502</v>
      </c>
      <c r="M66" s="57" t="s">
        <v>478</v>
      </c>
    </row>
    <row r="67" spans="1:13" ht="15.75" hidden="1">
      <c r="A67" s="105"/>
      <c r="B67" s="18" t="s">
        <v>511</v>
      </c>
      <c r="C67" s="131">
        <v>15</v>
      </c>
      <c r="D67" s="132">
        <v>3.69</v>
      </c>
      <c r="E67" s="132">
        <v>4.74</v>
      </c>
      <c r="F67" s="132">
        <v>0</v>
      </c>
      <c r="G67" s="132">
        <v>57</v>
      </c>
      <c r="H67" s="132"/>
      <c r="I67" s="132"/>
      <c r="J67" s="132"/>
      <c r="K67" s="132"/>
      <c r="L67" s="131" t="s">
        <v>502</v>
      </c>
      <c r="M67" s="57" t="s">
        <v>479</v>
      </c>
    </row>
    <row r="68" spans="1:13" ht="15.75" hidden="1">
      <c r="A68" s="123"/>
      <c r="B68" s="18" t="s">
        <v>511</v>
      </c>
      <c r="C68" s="131">
        <v>15</v>
      </c>
      <c r="D68" s="132">
        <v>3.93</v>
      </c>
      <c r="E68" s="132">
        <v>3.99</v>
      </c>
      <c r="F68" s="132">
        <v>0</v>
      </c>
      <c r="G68" s="132">
        <v>52</v>
      </c>
      <c r="H68" s="132"/>
      <c r="I68" s="132"/>
      <c r="J68" s="132"/>
      <c r="K68" s="132"/>
      <c r="L68" s="131" t="s">
        <v>502</v>
      </c>
      <c r="M68" s="57" t="s">
        <v>480</v>
      </c>
    </row>
    <row r="69" spans="1:13" ht="15.75" hidden="1">
      <c r="A69" s="105" t="s">
        <v>514</v>
      </c>
      <c r="B69" s="18" t="s">
        <v>511</v>
      </c>
      <c r="C69" s="131">
        <v>15</v>
      </c>
      <c r="D69" s="132">
        <v>3.84</v>
      </c>
      <c r="E69" s="132">
        <v>3.92</v>
      </c>
      <c r="F69" s="132">
        <v>0</v>
      </c>
      <c r="G69" s="132">
        <v>51</v>
      </c>
      <c r="H69" s="132"/>
      <c r="I69" s="132"/>
      <c r="J69" s="132"/>
      <c r="K69" s="132"/>
      <c r="L69" s="131" t="s">
        <v>502</v>
      </c>
      <c r="M69" s="57" t="s">
        <v>481</v>
      </c>
    </row>
    <row r="70" spans="1:13" ht="15.75" hidden="1">
      <c r="A70" s="105"/>
      <c r="B70" s="18" t="s">
        <v>515</v>
      </c>
      <c r="C70" s="131">
        <v>25</v>
      </c>
      <c r="D70" s="131">
        <v>4.25</v>
      </c>
      <c r="E70" s="131">
        <v>2.13</v>
      </c>
      <c r="F70" s="132">
        <v>0</v>
      </c>
      <c r="G70" s="132">
        <v>36</v>
      </c>
      <c r="H70" s="132"/>
      <c r="I70" s="132"/>
      <c r="J70" s="132"/>
      <c r="K70" s="132"/>
      <c r="L70" s="131" t="s">
        <v>506</v>
      </c>
      <c r="M70" s="18"/>
    </row>
    <row r="71" spans="1:13" ht="31.5" hidden="1">
      <c r="A71" s="123"/>
      <c r="B71" s="18" t="s">
        <v>516</v>
      </c>
      <c r="C71" s="131">
        <v>40</v>
      </c>
      <c r="D71" s="132">
        <v>5.12</v>
      </c>
      <c r="E71" s="132"/>
      <c r="F71" s="132">
        <v>8.88</v>
      </c>
      <c r="G71" s="132">
        <v>103</v>
      </c>
      <c r="H71" s="132"/>
      <c r="I71" s="132"/>
      <c r="J71" s="132"/>
      <c r="K71" s="132"/>
      <c r="L71" s="131" t="s">
        <v>507</v>
      </c>
      <c r="M71" s="152" t="s">
        <v>517</v>
      </c>
    </row>
    <row r="72" spans="1:13" ht="15.75">
      <c r="A72" s="123"/>
      <c r="B72" s="18" t="s">
        <v>112</v>
      </c>
      <c r="C72" s="19">
        <v>30</v>
      </c>
      <c r="D72" s="63">
        <v>0.9</v>
      </c>
      <c r="E72" s="63">
        <v>1.6</v>
      </c>
      <c r="F72" s="59">
        <v>1.9</v>
      </c>
      <c r="G72" s="60">
        <v>25</v>
      </c>
      <c r="H72" s="62">
        <v>6.4</v>
      </c>
      <c r="I72" s="63">
        <v>6.2</v>
      </c>
      <c r="J72" s="63">
        <v>0.2</v>
      </c>
      <c r="K72" s="63">
        <v>3.3</v>
      </c>
      <c r="L72" s="52" t="s">
        <v>518</v>
      </c>
      <c r="M72" s="18"/>
    </row>
    <row r="73" spans="1:13" ht="15.75">
      <c r="A73" s="123"/>
      <c r="B73" s="18" t="s">
        <v>112</v>
      </c>
      <c r="C73" s="19">
        <v>50</v>
      </c>
      <c r="D73" s="63">
        <f aca="true" t="shared" si="0" ref="D73:K73">D72/30*50</f>
        <v>1.5000000000000002</v>
      </c>
      <c r="E73" s="58">
        <f t="shared" si="0"/>
        <v>2.666666666666667</v>
      </c>
      <c r="F73" s="58">
        <f t="shared" si="0"/>
        <v>3.166666666666666</v>
      </c>
      <c r="G73" s="86">
        <f t="shared" si="0"/>
        <v>41.66666666666667</v>
      </c>
      <c r="H73" s="58">
        <f t="shared" si="0"/>
        <v>10.666666666666668</v>
      </c>
      <c r="I73" s="58">
        <f t="shared" si="0"/>
        <v>10.333333333333334</v>
      </c>
      <c r="J73" s="58">
        <f t="shared" si="0"/>
        <v>0.33333333333333337</v>
      </c>
      <c r="K73" s="63">
        <f t="shared" si="0"/>
        <v>5.5</v>
      </c>
      <c r="L73" s="52" t="s">
        <v>518</v>
      </c>
      <c r="M73" s="18"/>
    </row>
    <row r="74" spans="1:13" ht="15.75">
      <c r="A74" s="105" t="s">
        <v>519</v>
      </c>
      <c r="B74" s="18" t="s">
        <v>520</v>
      </c>
      <c r="C74" s="19">
        <v>30</v>
      </c>
      <c r="D74" s="63">
        <v>0.4</v>
      </c>
      <c r="E74" s="63">
        <v>1.9</v>
      </c>
      <c r="F74" s="59">
        <v>2.3</v>
      </c>
      <c r="G74" s="60">
        <v>28</v>
      </c>
      <c r="H74" s="62">
        <v>8.8</v>
      </c>
      <c r="I74" s="63">
        <v>4</v>
      </c>
      <c r="J74" s="63">
        <v>0.2</v>
      </c>
      <c r="K74" s="63">
        <v>2.9</v>
      </c>
      <c r="L74" s="52" t="s">
        <v>521</v>
      </c>
      <c r="M74" s="18"/>
    </row>
    <row r="75" spans="1:13" ht="15.75">
      <c r="A75" s="105" t="s">
        <v>519</v>
      </c>
      <c r="B75" s="18" t="s">
        <v>520</v>
      </c>
      <c r="C75" s="19">
        <v>50</v>
      </c>
      <c r="D75" s="63">
        <v>0.7</v>
      </c>
      <c r="E75" s="58">
        <v>3.2</v>
      </c>
      <c r="F75" s="58">
        <v>3.8</v>
      </c>
      <c r="G75" s="86">
        <v>47</v>
      </c>
      <c r="H75" s="58">
        <v>14.7</v>
      </c>
      <c r="I75" s="58">
        <v>6.7</v>
      </c>
      <c r="J75" s="58">
        <v>0.4</v>
      </c>
      <c r="K75" s="63">
        <v>4.8</v>
      </c>
      <c r="L75" s="52" t="s">
        <v>521</v>
      </c>
      <c r="M75" s="18"/>
    </row>
    <row r="76" spans="1:13" ht="15.75">
      <c r="A76" s="105" t="s">
        <v>519</v>
      </c>
      <c r="B76" s="18" t="s">
        <v>522</v>
      </c>
      <c r="C76" s="19">
        <v>30</v>
      </c>
      <c r="D76" s="58">
        <v>0.9</v>
      </c>
      <c r="E76" s="58">
        <v>1.9</v>
      </c>
      <c r="F76" s="58">
        <v>2.4</v>
      </c>
      <c r="G76" s="86">
        <v>29.8</v>
      </c>
      <c r="H76" s="23">
        <v>5.6</v>
      </c>
      <c r="I76" s="23">
        <v>5.9</v>
      </c>
      <c r="J76" s="23">
        <v>0.2</v>
      </c>
      <c r="K76" s="58">
        <v>2.8</v>
      </c>
      <c r="L76" s="52" t="s">
        <v>523</v>
      </c>
      <c r="M76" s="18"/>
    </row>
    <row r="77" spans="1:13" ht="15.75">
      <c r="A77" s="105" t="s">
        <v>519</v>
      </c>
      <c r="B77" s="18" t="s">
        <v>522</v>
      </c>
      <c r="C77" s="19">
        <v>50</v>
      </c>
      <c r="D77" s="58">
        <v>1.4</v>
      </c>
      <c r="E77" s="58">
        <v>3.1</v>
      </c>
      <c r="F77" s="58">
        <v>4</v>
      </c>
      <c r="G77" s="86">
        <v>49.7</v>
      </c>
      <c r="H77" s="23">
        <v>9.33</v>
      </c>
      <c r="I77" s="23">
        <v>9.8</v>
      </c>
      <c r="J77" s="23">
        <v>0.33</v>
      </c>
      <c r="K77" s="58">
        <v>4.7</v>
      </c>
      <c r="L77" s="52" t="s">
        <v>523</v>
      </c>
      <c r="M77" s="18"/>
    </row>
    <row r="78" spans="1:13" ht="15.75">
      <c r="A78" s="105" t="s">
        <v>524</v>
      </c>
      <c r="B78" s="18" t="s">
        <v>525</v>
      </c>
      <c r="C78" s="19">
        <v>30</v>
      </c>
      <c r="D78" s="58">
        <v>0.2</v>
      </c>
      <c r="E78" s="58">
        <v>1.8</v>
      </c>
      <c r="F78" s="58">
        <v>0.7</v>
      </c>
      <c r="G78" s="86">
        <v>20.2</v>
      </c>
      <c r="H78" s="23">
        <v>6.6</v>
      </c>
      <c r="I78" s="23">
        <v>4</v>
      </c>
      <c r="J78" s="23">
        <v>0.2</v>
      </c>
      <c r="K78" s="58">
        <v>2.9</v>
      </c>
      <c r="L78" s="52" t="s">
        <v>526</v>
      </c>
      <c r="M78" s="18"/>
    </row>
    <row r="79" spans="1:13" ht="15.75">
      <c r="A79" s="105"/>
      <c r="B79" s="18" t="s">
        <v>525</v>
      </c>
      <c r="C79" s="19">
        <v>50</v>
      </c>
      <c r="D79" s="58">
        <v>0.38</v>
      </c>
      <c r="E79" s="58">
        <v>3.04</v>
      </c>
      <c r="F79" s="58">
        <v>1.19</v>
      </c>
      <c r="G79" s="86">
        <v>33.65</v>
      </c>
      <c r="H79" s="23">
        <v>10.9</v>
      </c>
      <c r="I79" s="23">
        <v>6.65</v>
      </c>
      <c r="J79" s="23">
        <v>0.29</v>
      </c>
      <c r="K79" s="58">
        <v>4.75</v>
      </c>
      <c r="L79" s="52" t="s">
        <v>526</v>
      </c>
      <c r="M79" s="18"/>
    </row>
    <row r="80" spans="1:13" ht="15.75">
      <c r="A80" s="105" t="s">
        <v>527</v>
      </c>
      <c r="B80" s="18" t="s">
        <v>528</v>
      </c>
      <c r="C80" s="19">
        <v>30</v>
      </c>
      <c r="D80" s="58">
        <v>0.3</v>
      </c>
      <c r="E80" s="58">
        <v>1.9</v>
      </c>
      <c r="F80" s="58">
        <v>1.4</v>
      </c>
      <c r="G80" s="86">
        <v>23.7</v>
      </c>
      <c r="H80" s="23">
        <v>5.3</v>
      </c>
      <c r="I80" s="23">
        <v>5.3</v>
      </c>
      <c r="J80" s="23">
        <v>0.3</v>
      </c>
      <c r="K80" s="58">
        <v>6.1</v>
      </c>
      <c r="L80" s="52" t="s">
        <v>529</v>
      </c>
      <c r="M80" s="57"/>
    </row>
    <row r="81" spans="1:13" ht="15.75">
      <c r="A81" s="105"/>
      <c r="B81" s="18" t="s">
        <v>528</v>
      </c>
      <c r="C81" s="19">
        <v>50</v>
      </c>
      <c r="D81" s="58">
        <v>0.6</v>
      </c>
      <c r="E81" s="58">
        <v>3.1</v>
      </c>
      <c r="F81" s="58">
        <v>2.4</v>
      </c>
      <c r="G81" s="86">
        <v>39.6</v>
      </c>
      <c r="H81" s="23">
        <v>8.8</v>
      </c>
      <c r="I81" s="23">
        <v>8.9</v>
      </c>
      <c r="J81" s="23">
        <v>0.4</v>
      </c>
      <c r="K81" s="58">
        <v>10.2</v>
      </c>
      <c r="L81" s="52" t="s">
        <v>529</v>
      </c>
      <c r="M81" s="57"/>
    </row>
    <row r="82" spans="1:13" ht="15.75">
      <c r="A82" s="123"/>
      <c r="B82" s="18" t="s">
        <v>530</v>
      </c>
      <c r="C82" s="19">
        <v>30</v>
      </c>
      <c r="D82" s="58">
        <v>0.3</v>
      </c>
      <c r="E82" s="58">
        <v>1.9</v>
      </c>
      <c r="F82" s="58">
        <v>1</v>
      </c>
      <c r="G82" s="86">
        <v>22.1</v>
      </c>
      <c r="H82" s="23">
        <v>9.9</v>
      </c>
      <c r="I82" s="23">
        <v>5.6</v>
      </c>
      <c r="J82" s="23">
        <v>0.3</v>
      </c>
      <c r="K82" s="58">
        <v>7.5</v>
      </c>
      <c r="L82" s="52" t="s">
        <v>529</v>
      </c>
      <c r="M82" s="57"/>
    </row>
    <row r="83" spans="1:13" ht="15.75">
      <c r="A83" s="105" t="s">
        <v>531</v>
      </c>
      <c r="B83" s="18" t="s">
        <v>530</v>
      </c>
      <c r="C83" s="19">
        <v>50</v>
      </c>
      <c r="D83" s="58">
        <v>0.6</v>
      </c>
      <c r="E83" s="58">
        <v>3.1</v>
      </c>
      <c r="F83" s="58">
        <v>1.7</v>
      </c>
      <c r="G83" s="86">
        <v>36.9</v>
      </c>
      <c r="H83" s="23">
        <v>16.5</v>
      </c>
      <c r="I83" s="23">
        <v>9.3</v>
      </c>
      <c r="J83" s="23">
        <v>0.4</v>
      </c>
      <c r="K83" s="58">
        <v>12.5</v>
      </c>
      <c r="L83" s="52" t="s">
        <v>529</v>
      </c>
      <c r="M83" s="57"/>
    </row>
    <row r="84" spans="1:13" ht="15.75">
      <c r="A84" s="105" t="s">
        <v>532</v>
      </c>
      <c r="B84" s="18" t="s">
        <v>533</v>
      </c>
      <c r="C84" s="19">
        <v>30</v>
      </c>
      <c r="D84" s="23">
        <v>0.2</v>
      </c>
      <c r="E84" s="23">
        <v>1.85</v>
      </c>
      <c r="F84" s="23">
        <v>1.12</v>
      </c>
      <c r="G84" s="53">
        <v>22.26</v>
      </c>
      <c r="H84" s="23">
        <v>5.6</v>
      </c>
      <c r="I84" s="23">
        <v>4.88</v>
      </c>
      <c r="J84" s="23">
        <v>0.22</v>
      </c>
      <c r="K84" s="23">
        <v>5.03</v>
      </c>
      <c r="L84" s="52" t="s">
        <v>534</v>
      </c>
      <c r="M84" s="57" t="s">
        <v>535</v>
      </c>
    </row>
    <row r="85" spans="1:13" ht="15.75">
      <c r="A85" s="105"/>
      <c r="B85" s="18" t="s">
        <v>533</v>
      </c>
      <c r="C85" s="19">
        <v>50</v>
      </c>
      <c r="D85" s="23">
        <v>0.5</v>
      </c>
      <c r="E85" s="23">
        <v>3.1</v>
      </c>
      <c r="F85" s="23">
        <v>1.9</v>
      </c>
      <c r="G85" s="53">
        <v>37.1</v>
      </c>
      <c r="H85" s="23">
        <v>9.3</v>
      </c>
      <c r="I85" s="23">
        <v>8.3</v>
      </c>
      <c r="J85" s="23">
        <v>0.4</v>
      </c>
      <c r="K85" s="23">
        <v>5.3</v>
      </c>
      <c r="L85" s="52" t="s">
        <v>534</v>
      </c>
      <c r="M85" s="57" t="s">
        <v>535</v>
      </c>
    </row>
    <row r="86" spans="1:13" ht="15.75">
      <c r="A86" s="123"/>
      <c r="B86" s="18" t="s">
        <v>533</v>
      </c>
      <c r="C86" s="19">
        <v>30</v>
      </c>
      <c r="D86" s="23">
        <v>0.3</v>
      </c>
      <c r="E86" s="23">
        <v>1.8</v>
      </c>
      <c r="F86" s="23">
        <v>0.9</v>
      </c>
      <c r="G86" s="53">
        <v>21.4</v>
      </c>
      <c r="H86" s="23">
        <v>8</v>
      </c>
      <c r="I86" s="23">
        <v>4.88</v>
      </c>
      <c r="J86" s="23">
        <v>0.2</v>
      </c>
      <c r="K86" s="23">
        <v>5.7</v>
      </c>
      <c r="L86" s="52" t="s">
        <v>534</v>
      </c>
      <c r="M86" s="57" t="s">
        <v>536</v>
      </c>
    </row>
    <row r="87" spans="1:13" ht="15.75">
      <c r="A87" s="105" t="s">
        <v>537</v>
      </c>
      <c r="B87" s="18" t="s">
        <v>533</v>
      </c>
      <c r="C87" s="19">
        <v>50</v>
      </c>
      <c r="D87" s="23">
        <v>0.5</v>
      </c>
      <c r="E87" s="23">
        <v>3</v>
      </c>
      <c r="F87" s="23">
        <v>1.5</v>
      </c>
      <c r="G87" s="53">
        <v>35.7</v>
      </c>
      <c r="H87" s="23">
        <v>13.4</v>
      </c>
      <c r="I87" s="23">
        <v>8.3</v>
      </c>
      <c r="J87" s="23">
        <v>0.4</v>
      </c>
      <c r="K87" s="23">
        <v>9.5</v>
      </c>
      <c r="L87" s="52" t="s">
        <v>534</v>
      </c>
      <c r="M87" s="57" t="s">
        <v>536</v>
      </c>
    </row>
    <row r="88" spans="1:13" ht="15.75">
      <c r="A88" s="123"/>
      <c r="B88" s="18" t="s">
        <v>538</v>
      </c>
      <c r="C88" s="19">
        <v>30</v>
      </c>
      <c r="D88" s="58">
        <v>0.4</v>
      </c>
      <c r="E88" s="58">
        <v>1.6</v>
      </c>
      <c r="F88" s="58">
        <v>1.9</v>
      </c>
      <c r="G88" s="86">
        <v>23.3</v>
      </c>
      <c r="H88" s="23">
        <v>7.1</v>
      </c>
      <c r="I88" s="23">
        <v>5.4</v>
      </c>
      <c r="J88" s="23">
        <v>0.2</v>
      </c>
      <c r="K88" s="58">
        <v>5.6</v>
      </c>
      <c r="L88" s="52" t="s">
        <v>539</v>
      </c>
      <c r="M88" s="18"/>
    </row>
    <row r="89" spans="1:13" ht="15.75">
      <c r="A89" s="123"/>
      <c r="B89" s="18" t="s">
        <v>538</v>
      </c>
      <c r="C89" s="19">
        <v>50</v>
      </c>
      <c r="D89" s="58">
        <v>0.7</v>
      </c>
      <c r="E89" s="58">
        <v>2.7</v>
      </c>
      <c r="F89" s="58">
        <v>3.2</v>
      </c>
      <c r="G89" s="86">
        <v>38.8</v>
      </c>
      <c r="H89" s="23">
        <f>H88/30*50</f>
        <v>11.833333333333334</v>
      </c>
      <c r="I89" s="23">
        <f>I88/30*50</f>
        <v>9.000000000000002</v>
      </c>
      <c r="J89" s="23">
        <f>J88/30*50</f>
        <v>0.33333333333333337</v>
      </c>
      <c r="K89" s="23">
        <f>K88/30*50</f>
        <v>9.333333333333332</v>
      </c>
      <c r="L89" s="52" t="s">
        <v>539</v>
      </c>
      <c r="M89" s="18"/>
    </row>
    <row r="90" spans="1:13" ht="15.75">
      <c r="A90" s="105" t="s">
        <v>540</v>
      </c>
      <c r="B90" s="18" t="s">
        <v>541</v>
      </c>
      <c r="C90" s="19">
        <v>30</v>
      </c>
      <c r="D90" s="23">
        <v>0.3</v>
      </c>
      <c r="E90" s="23">
        <v>1.6</v>
      </c>
      <c r="F90" s="23">
        <v>1.6</v>
      </c>
      <c r="G90" s="53">
        <v>21.4</v>
      </c>
      <c r="H90" s="23">
        <v>6.5</v>
      </c>
      <c r="I90" s="23">
        <v>5.9</v>
      </c>
      <c r="J90" s="23">
        <v>0.3</v>
      </c>
      <c r="K90" s="23">
        <v>3.8</v>
      </c>
      <c r="L90" s="52" t="s">
        <v>542</v>
      </c>
      <c r="M90" s="18"/>
    </row>
    <row r="91" spans="1:13" ht="15.75">
      <c r="A91" s="105"/>
      <c r="B91" s="18" t="s">
        <v>541</v>
      </c>
      <c r="C91" s="19">
        <v>50</v>
      </c>
      <c r="D91" s="23">
        <v>0.4</v>
      </c>
      <c r="E91" s="23">
        <v>2.6</v>
      </c>
      <c r="F91" s="23">
        <v>2.6</v>
      </c>
      <c r="G91" s="53">
        <v>35.7</v>
      </c>
      <c r="H91" s="23">
        <v>10.9</v>
      </c>
      <c r="I91" s="23">
        <v>9.8</v>
      </c>
      <c r="J91" s="23">
        <v>0.5</v>
      </c>
      <c r="K91" s="23">
        <v>6.3</v>
      </c>
      <c r="L91" s="52" t="s">
        <v>542</v>
      </c>
      <c r="M91" s="18"/>
    </row>
    <row r="92" spans="1:13" ht="15.75">
      <c r="A92" s="105" t="s">
        <v>543</v>
      </c>
      <c r="B92" s="18" t="s">
        <v>544</v>
      </c>
      <c r="C92" s="19">
        <v>30</v>
      </c>
      <c r="D92" s="58">
        <v>0.42</v>
      </c>
      <c r="E92" s="58">
        <v>1.58</v>
      </c>
      <c r="F92" s="58">
        <v>2.64</v>
      </c>
      <c r="G92" s="86">
        <v>26.46</v>
      </c>
      <c r="H92" s="23">
        <v>5.52</v>
      </c>
      <c r="I92" s="23">
        <v>5.04</v>
      </c>
      <c r="J92" s="23">
        <v>0.31</v>
      </c>
      <c r="K92" s="58">
        <v>4.2</v>
      </c>
      <c r="L92" s="52" t="s">
        <v>545</v>
      </c>
      <c r="M92" s="18"/>
    </row>
    <row r="93" spans="1:13" ht="15.75">
      <c r="A93" s="105"/>
      <c r="B93" s="18" t="s">
        <v>544</v>
      </c>
      <c r="C93" s="19">
        <v>50</v>
      </c>
      <c r="D93" s="58">
        <v>0.7</v>
      </c>
      <c r="E93" s="58">
        <v>2.6</v>
      </c>
      <c r="F93" s="58">
        <v>4.4</v>
      </c>
      <c r="G93" s="86">
        <v>44.1</v>
      </c>
      <c r="H93" s="23">
        <f>H92/30*50</f>
        <v>9.2</v>
      </c>
      <c r="I93" s="23">
        <f>I92/30*50</f>
        <v>8.4</v>
      </c>
      <c r="J93" s="23">
        <f>J92/30*50</f>
        <v>0.5166666666666666</v>
      </c>
      <c r="K93" s="23">
        <f>K92/30*50</f>
        <v>7.000000000000001</v>
      </c>
      <c r="L93" s="52" t="s">
        <v>545</v>
      </c>
      <c r="M93" s="18"/>
    </row>
    <row r="94" spans="1:13" ht="15.75">
      <c r="A94" s="105" t="s">
        <v>546</v>
      </c>
      <c r="B94" s="18" t="s">
        <v>2044</v>
      </c>
      <c r="C94" s="19">
        <v>30</v>
      </c>
      <c r="D94" s="23">
        <v>0.25</v>
      </c>
      <c r="E94" s="23">
        <v>1.53</v>
      </c>
      <c r="F94" s="23">
        <v>0.78</v>
      </c>
      <c r="G94" s="53">
        <v>17.94</v>
      </c>
      <c r="H94" s="23">
        <v>6.98</v>
      </c>
      <c r="I94" s="23">
        <v>4.03</v>
      </c>
      <c r="J94" s="23">
        <v>0.18</v>
      </c>
      <c r="K94" s="23">
        <v>1.67</v>
      </c>
      <c r="L94" s="52" t="s">
        <v>547</v>
      </c>
      <c r="M94" s="18"/>
    </row>
    <row r="95" spans="1:13" ht="15.75">
      <c r="A95" s="105"/>
      <c r="B95" s="18" t="s">
        <v>2044</v>
      </c>
      <c r="C95" s="19">
        <v>50</v>
      </c>
      <c r="D95" s="23">
        <v>0.4</v>
      </c>
      <c r="E95" s="23">
        <v>2.6</v>
      </c>
      <c r="F95" s="23">
        <v>1.3</v>
      </c>
      <c r="G95" s="53">
        <v>30</v>
      </c>
      <c r="H95" s="23">
        <v>11.6</v>
      </c>
      <c r="I95" s="23">
        <v>6.7</v>
      </c>
      <c r="J95" s="23">
        <v>0.3</v>
      </c>
      <c r="K95" s="23">
        <v>2.8</v>
      </c>
      <c r="L95" s="52" t="s">
        <v>547</v>
      </c>
      <c r="M95" s="18"/>
    </row>
    <row r="96" spans="1:13" ht="15.75">
      <c r="A96" s="105"/>
      <c r="B96" s="18" t="s">
        <v>549</v>
      </c>
      <c r="C96" s="19">
        <v>40</v>
      </c>
      <c r="D96" s="23">
        <v>0.5</v>
      </c>
      <c r="E96" s="23">
        <v>2</v>
      </c>
      <c r="F96" s="23">
        <v>2.2</v>
      </c>
      <c r="G96" s="53">
        <v>34</v>
      </c>
      <c r="H96" s="23">
        <v>17.9</v>
      </c>
      <c r="I96" s="23">
        <v>5.3</v>
      </c>
      <c r="J96" s="23">
        <v>0.2</v>
      </c>
      <c r="K96" s="23">
        <v>14</v>
      </c>
      <c r="L96" s="52" t="s">
        <v>55</v>
      </c>
      <c r="M96" s="18"/>
    </row>
    <row r="97" spans="1:13" ht="15.75">
      <c r="A97" s="105" t="s">
        <v>548</v>
      </c>
      <c r="B97" s="18" t="s">
        <v>549</v>
      </c>
      <c r="C97" s="19">
        <v>30</v>
      </c>
      <c r="D97" s="51">
        <v>0.41</v>
      </c>
      <c r="E97" s="51">
        <v>1.501</v>
      </c>
      <c r="F97" s="51">
        <v>1.6700000000000002</v>
      </c>
      <c r="G97" s="43">
        <v>25.8</v>
      </c>
      <c r="H97" s="20">
        <v>13.4</v>
      </c>
      <c r="I97" s="20">
        <v>3.94</v>
      </c>
      <c r="J97" s="20">
        <v>0.16</v>
      </c>
      <c r="K97" s="51">
        <v>10.5</v>
      </c>
      <c r="L97" s="52" t="s">
        <v>55</v>
      </c>
      <c r="M97" s="57"/>
    </row>
    <row r="98" spans="1:13" ht="15.75">
      <c r="A98" s="105"/>
      <c r="B98" s="18" t="s">
        <v>549</v>
      </c>
      <c r="C98" s="19">
        <v>50</v>
      </c>
      <c r="D98" s="51">
        <v>0.7</v>
      </c>
      <c r="E98" s="51">
        <v>2.5</v>
      </c>
      <c r="F98" s="51">
        <v>2.8</v>
      </c>
      <c r="G98" s="43">
        <v>43</v>
      </c>
      <c r="H98" s="51">
        <v>22.3</v>
      </c>
      <c r="I98" s="51">
        <v>6.6</v>
      </c>
      <c r="J98" s="51">
        <v>0.3</v>
      </c>
      <c r="K98" s="51">
        <v>17.5</v>
      </c>
      <c r="L98" s="52" t="s">
        <v>55</v>
      </c>
      <c r="M98" s="57"/>
    </row>
    <row r="99" spans="1:13" ht="15.75">
      <c r="A99" s="123"/>
      <c r="B99" s="18" t="s">
        <v>190</v>
      </c>
      <c r="C99" s="19">
        <v>30</v>
      </c>
      <c r="D99" s="51">
        <v>0.41</v>
      </c>
      <c r="E99" s="51">
        <v>1.501</v>
      </c>
      <c r="F99" s="51">
        <v>1.7700000000000002</v>
      </c>
      <c r="G99" s="43">
        <v>26.2</v>
      </c>
      <c r="H99" s="51">
        <v>11.2</v>
      </c>
      <c r="I99" s="51">
        <v>4.55</v>
      </c>
      <c r="J99" s="51">
        <v>0.15</v>
      </c>
      <c r="K99" s="51">
        <v>9.73</v>
      </c>
      <c r="L99" s="52" t="s">
        <v>55</v>
      </c>
      <c r="M99" s="57"/>
    </row>
    <row r="100" spans="1:13" ht="15.75">
      <c r="A100" s="105" t="s">
        <v>550</v>
      </c>
      <c r="B100" s="18" t="s">
        <v>54</v>
      </c>
      <c r="C100" s="19">
        <v>50</v>
      </c>
      <c r="D100" s="51">
        <v>0.7</v>
      </c>
      <c r="E100" s="51">
        <v>2.5</v>
      </c>
      <c r="F100" s="51">
        <v>3</v>
      </c>
      <c r="G100" s="43">
        <v>44</v>
      </c>
      <c r="H100" s="51">
        <v>18.7</v>
      </c>
      <c r="I100" s="51">
        <v>7.6</v>
      </c>
      <c r="J100" s="51">
        <v>0.30000000000000004</v>
      </c>
      <c r="K100" s="51">
        <v>16.2</v>
      </c>
      <c r="L100" s="52" t="s">
        <v>55</v>
      </c>
      <c r="M100" s="57"/>
    </row>
    <row r="101" spans="1:13" ht="15.75">
      <c r="A101" s="105" t="s">
        <v>551</v>
      </c>
      <c r="B101" s="18" t="s">
        <v>184</v>
      </c>
      <c r="C101" s="19">
        <v>30</v>
      </c>
      <c r="D101" s="58">
        <v>0.4</v>
      </c>
      <c r="E101" s="58">
        <v>1.6</v>
      </c>
      <c r="F101" s="58">
        <v>2.6</v>
      </c>
      <c r="G101" s="86">
        <v>26</v>
      </c>
      <c r="H101" s="23">
        <v>6.4</v>
      </c>
      <c r="I101" s="23">
        <v>6.6</v>
      </c>
      <c r="J101" s="23">
        <v>0.2</v>
      </c>
      <c r="K101" s="58">
        <v>3.6</v>
      </c>
      <c r="L101" s="52" t="s">
        <v>185</v>
      </c>
      <c r="M101" s="18"/>
    </row>
    <row r="102" spans="1:13" ht="15.75">
      <c r="A102" s="105"/>
      <c r="B102" s="18" t="s">
        <v>184</v>
      </c>
      <c r="C102" s="19">
        <v>50</v>
      </c>
      <c r="D102" s="58">
        <v>0.7</v>
      </c>
      <c r="E102" s="58">
        <v>2.6</v>
      </c>
      <c r="F102" s="58">
        <v>4.3</v>
      </c>
      <c r="G102" s="86">
        <v>43.3</v>
      </c>
      <c r="H102" s="23">
        <v>10.7</v>
      </c>
      <c r="I102" s="23">
        <v>11</v>
      </c>
      <c r="J102" s="23">
        <v>0.4</v>
      </c>
      <c r="K102" s="58">
        <v>6</v>
      </c>
      <c r="L102" s="52" t="s">
        <v>185</v>
      </c>
      <c r="M102" s="18"/>
    </row>
    <row r="103" spans="1:13" ht="15.75">
      <c r="A103" s="105" t="s">
        <v>552</v>
      </c>
      <c r="B103" s="18" t="s">
        <v>553</v>
      </c>
      <c r="C103" s="19">
        <v>30</v>
      </c>
      <c r="D103" s="58">
        <v>0.5</v>
      </c>
      <c r="E103" s="58">
        <v>1.3</v>
      </c>
      <c r="F103" s="58">
        <v>3.8</v>
      </c>
      <c r="G103" s="86">
        <v>28.9</v>
      </c>
      <c r="H103" s="23">
        <v>5.6</v>
      </c>
      <c r="I103" s="23">
        <v>6.2</v>
      </c>
      <c r="J103" s="23">
        <v>0.3</v>
      </c>
      <c r="K103" s="58">
        <v>5.6</v>
      </c>
      <c r="L103" s="52" t="s">
        <v>554</v>
      </c>
      <c r="M103" s="18"/>
    </row>
    <row r="104" spans="1:13" ht="15.75">
      <c r="A104" s="105"/>
      <c r="B104" s="18" t="s">
        <v>553</v>
      </c>
      <c r="C104" s="19">
        <v>50</v>
      </c>
      <c r="D104" s="58">
        <v>0.9</v>
      </c>
      <c r="E104" s="58">
        <v>2.2</v>
      </c>
      <c r="F104" s="58">
        <v>6.4</v>
      </c>
      <c r="G104" s="86">
        <v>48.2</v>
      </c>
      <c r="H104" s="23">
        <v>9.4</v>
      </c>
      <c r="I104" s="23">
        <v>10.3</v>
      </c>
      <c r="J104" s="23">
        <v>0.4</v>
      </c>
      <c r="K104" s="58">
        <v>9.4</v>
      </c>
      <c r="L104" s="52" t="s">
        <v>554</v>
      </c>
      <c r="M104" s="18"/>
    </row>
    <row r="105" spans="1:13" ht="15.75">
      <c r="A105" s="105" t="s">
        <v>555</v>
      </c>
      <c r="B105" s="18" t="s">
        <v>556</v>
      </c>
      <c r="C105" s="19">
        <v>30</v>
      </c>
      <c r="D105" s="58">
        <v>0.5</v>
      </c>
      <c r="E105" s="58">
        <v>1.6</v>
      </c>
      <c r="F105" s="58">
        <v>3.4</v>
      </c>
      <c r="G105" s="86">
        <v>30.1</v>
      </c>
      <c r="H105" s="23">
        <v>4.8</v>
      </c>
      <c r="I105" s="23">
        <v>7</v>
      </c>
      <c r="J105" s="23">
        <v>0.3</v>
      </c>
      <c r="K105" s="58">
        <v>7.2</v>
      </c>
      <c r="L105" s="52" t="s">
        <v>557</v>
      </c>
      <c r="M105" s="18"/>
    </row>
    <row r="106" spans="1:13" ht="15.75">
      <c r="A106" s="105"/>
      <c r="B106" s="18" t="s">
        <v>556</v>
      </c>
      <c r="C106" s="19">
        <v>50</v>
      </c>
      <c r="D106" s="58">
        <v>0.9</v>
      </c>
      <c r="E106" s="58">
        <v>2.7</v>
      </c>
      <c r="F106" s="58">
        <v>5.7</v>
      </c>
      <c r="G106" s="86">
        <v>50.2</v>
      </c>
      <c r="H106" s="23">
        <f>H105/30*50</f>
        <v>8</v>
      </c>
      <c r="I106" s="23">
        <f>I105/30*50</f>
        <v>11.666666666666666</v>
      </c>
      <c r="J106" s="23">
        <f>J105/30*50</f>
        <v>0.5</v>
      </c>
      <c r="K106" s="23">
        <f>K105/30*50</f>
        <v>12.000000000000002</v>
      </c>
      <c r="L106" s="52" t="s">
        <v>557</v>
      </c>
      <c r="M106" s="18"/>
    </row>
    <row r="107" spans="1:13" ht="15.75">
      <c r="A107" s="123"/>
      <c r="B107" s="18" t="s">
        <v>558</v>
      </c>
      <c r="C107" s="19">
        <v>30</v>
      </c>
      <c r="D107" s="58">
        <v>0.6</v>
      </c>
      <c r="E107" s="58">
        <v>1.6</v>
      </c>
      <c r="F107" s="58">
        <v>2.9</v>
      </c>
      <c r="G107" s="86">
        <v>28.3</v>
      </c>
      <c r="H107" s="23">
        <v>7.9</v>
      </c>
      <c r="I107" s="23">
        <v>7.1</v>
      </c>
      <c r="J107" s="23">
        <v>0.3</v>
      </c>
      <c r="K107" s="58">
        <v>4.7</v>
      </c>
      <c r="L107" s="52" t="s">
        <v>559</v>
      </c>
      <c r="M107" s="18"/>
    </row>
    <row r="108" spans="1:13" ht="15.75">
      <c r="A108" s="123"/>
      <c r="B108" s="18" t="s">
        <v>558</v>
      </c>
      <c r="C108" s="19">
        <v>50</v>
      </c>
      <c r="D108" s="58">
        <v>1</v>
      </c>
      <c r="E108" s="58">
        <v>2.6</v>
      </c>
      <c r="F108" s="58">
        <v>4.9</v>
      </c>
      <c r="G108" s="86">
        <v>47.1</v>
      </c>
      <c r="H108" s="23">
        <v>13.2</v>
      </c>
      <c r="I108" s="23">
        <v>11.9</v>
      </c>
      <c r="J108" s="23">
        <v>0.4</v>
      </c>
      <c r="K108" s="58">
        <v>7.8</v>
      </c>
      <c r="L108" s="52" t="s">
        <v>559</v>
      </c>
      <c r="M108" s="18"/>
    </row>
    <row r="109" spans="1:13" ht="15.75">
      <c r="A109" s="105" t="s">
        <v>560</v>
      </c>
      <c r="B109" s="18" t="s">
        <v>73</v>
      </c>
      <c r="C109" s="19">
        <v>30</v>
      </c>
      <c r="D109" s="67">
        <v>0.26</v>
      </c>
      <c r="E109" s="67">
        <v>1.7</v>
      </c>
      <c r="F109" s="67">
        <v>1.3</v>
      </c>
      <c r="G109" s="68">
        <v>22</v>
      </c>
      <c r="H109" s="67">
        <v>2.3</v>
      </c>
      <c r="I109" s="67">
        <v>1.3</v>
      </c>
      <c r="J109" s="67">
        <v>0.3</v>
      </c>
      <c r="K109" s="67">
        <v>5.3</v>
      </c>
      <c r="L109" s="17" t="s">
        <v>74</v>
      </c>
      <c r="M109" s="18"/>
    </row>
    <row r="110" spans="1:13" ht="15.75">
      <c r="A110" s="105"/>
      <c r="B110" s="18" t="s">
        <v>73</v>
      </c>
      <c r="C110" s="19">
        <v>50</v>
      </c>
      <c r="D110" s="67">
        <v>0.5</v>
      </c>
      <c r="E110" s="67">
        <v>2.8</v>
      </c>
      <c r="F110" s="67">
        <v>2.2</v>
      </c>
      <c r="G110" s="68">
        <v>37</v>
      </c>
      <c r="H110" s="67">
        <v>3.8</v>
      </c>
      <c r="I110" s="67">
        <v>2.2</v>
      </c>
      <c r="J110" s="67">
        <v>0.5</v>
      </c>
      <c r="K110" s="67">
        <v>8.8</v>
      </c>
      <c r="L110" s="17" t="s">
        <v>74</v>
      </c>
      <c r="M110" s="18"/>
    </row>
    <row r="111" spans="1:13" ht="15.75">
      <c r="A111" s="105" t="s">
        <v>561</v>
      </c>
      <c r="B111" s="18" t="s">
        <v>562</v>
      </c>
      <c r="C111" s="19">
        <v>30</v>
      </c>
      <c r="D111" s="58">
        <v>0.31</v>
      </c>
      <c r="E111" s="58">
        <v>1.53</v>
      </c>
      <c r="F111" s="58">
        <v>2.1</v>
      </c>
      <c r="G111" s="86">
        <v>23.64</v>
      </c>
      <c r="H111" s="23">
        <v>9.1</v>
      </c>
      <c r="I111" s="23">
        <v>4.9</v>
      </c>
      <c r="J111" s="23">
        <v>0.4</v>
      </c>
      <c r="K111" s="58">
        <v>3.12</v>
      </c>
      <c r="L111" s="17" t="s">
        <v>563</v>
      </c>
      <c r="M111" s="18"/>
    </row>
    <row r="112" spans="1:13" ht="15.75">
      <c r="A112" s="105"/>
      <c r="B112" s="18" t="s">
        <v>562</v>
      </c>
      <c r="C112" s="19">
        <v>50</v>
      </c>
      <c r="D112" s="58">
        <f aca="true" t="shared" si="1" ref="D112:K112">D111/30*50</f>
        <v>0.5166666666666666</v>
      </c>
      <c r="E112" s="58">
        <f t="shared" si="1"/>
        <v>2.5500000000000003</v>
      </c>
      <c r="F112" s="58">
        <f t="shared" si="1"/>
        <v>3.5000000000000004</v>
      </c>
      <c r="G112" s="86">
        <f t="shared" si="1"/>
        <v>39.4</v>
      </c>
      <c r="H112" s="58">
        <f t="shared" si="1"/>
        <v>15.166666666666668</v>
      </c>
      <c r="I112" s="58">
        <f t="shared" si="1"/>
        <v>8.166666666666668</v>
      </c>
      <c r="J112" s="58">
        <f t="shared" si="1"/>
        <v>0.6666666666666667</v>
      </c>
      <c r="K112" s="58">
        <f t="shared" si="1"/>
        <v>5.2</v>
      </c>
      <c r="L112" s="17" t="s">
        <v>563</v>
      </c>
      <c r="M112" s="18"/>
    </row>
    <row r="113" spans="1:13" ht="15.75">
      <c r="A113" s="105" t="s">
        <v>564</v>
      </c>
      <c r="B113" s="18" t="s">
        <v>565</v>
      </c>
      <c r="C113" s="19">
        <v>30</v>
      </c>
      <c r="D113" s="58">
        <v>0.29</v>
      </c>
      <c r="E113" s="58">
        <v>0.13</v>
      </c>
      <c r="F113" s="58">
        <v>8.73</v>
      </c>
      <c r="G113" s="86">
        <v>37.29</v>
      </c>
      <c r="H113" s="23">
        <v>9.98</v>
      </c>
      <c r="I113" s="23">
        <v>10.1</v>
      </c>
      <c r="J113" s="23">
        <v>0.69</v>
      </c>
      <c r="K113" s="58">
        <v>2.19</v>
      </c>
      <c r="L113" s="17" t="s">
        <v>566</v>
      </c>
      <c r="M113" s="18"/>
    </row>
    <row r="114" spans="1:13" ht="15.75">
      <c r="A114" s="105"/>
      <c r="B114" s="18" t="s">
        <v>565</v>
      </c>
      <c r="C114" s="19">
        <v>50</v>
      </c>
      <c r="D114" s="58">
        <v>0.47</v>
      </c>
      <c r="E114" s="58">
        <v>0.22</v>
      </c>
      <c r="F114" s="58">
        <v>14.55</v>
      </c>
      <c r="G114" s="86">
        <v>62.15</v>
      </c>
      <c r="H114" s="23">
        <v>16.63</v>
      </c>
      <c r="I114" s="23">
        <v>16.83</v>
      </c>
      <c r="J114" s="23">
        <v>1.16</v>
      </c>
      <c r="K114" s="58">
        <v>3.66</v>
      </c>
      <c r="L114" s="17" t="s">
        <v>566</v>
      </c>
      <c r="M114" s="18"/>
    </row>
    <row r="115" spans="1:13" ht="15.75">
      <c r="A115" s="105" t="s">
        <v>567</v>
      </c>
      <c r="B115" s="18" t="s">
        <v>568</v>
      </c>
      <c r="C115" s="19">
        <v>30</v>
      </c>
      <c r="D115" s="58">
        <v>1.41</v>
      </c>
      <c r="E115" s="58">
        <v>2.85</v>
      </c>
      <c r="F115" s="58">
        <v>2.14</v>
      </c>
      <c r="G115" s="86">
        <v>39.84</v>
      </c>
      <c r="H115" s="23">
        <v>48.59</v>
      </c>
      <c r="I115" s="23">
        <v>6.92</v>
      </c>
      <c r="J115" s="23">
        <v>0.39</v>
      </c>
      <c r="K115" s="58">
        <v>2.46</v>
      </c>
      <c r="L115" s="17" t="s">
        <v>569</v>
      </c>
      <c r="M115" s="57"/>
    </row>
    <row r="116" spans="1:13" ht="15.75">
      <c r="A116" s="105"/>
      <c r="B116" s="18" t="s">
        <v>568</v>
      </c>
      <c r="C116" s="19">
        <v>50</v>
      </c>
      <c r="D116" s="58">
        <v>2.3</v>
      </c>
      <c r="E116" s="58">
        <v>4.8</v>
      </c>
      <c r="F116" s="58">
        <v>3.6</v>
      </c>
      <c r="G116" s="86">
        <v>67</v>
      </c>
      <c r="H116" s="23">
        <v>81</v>
      </c>
      <c r="I116" s="23">
        <v>11.5</v>
      </c>
      <c r="J116" s="23">
        <v>0.7</v>
      </c>
      <c r="K116" s="58">
        <v>4.2</v>
      </c>
      <c r="L116" s="17" t="s">
        <v>569</v>
      </c>
      <c r="M116" s="57"/>
    </row>
    <row r="117" spans="1:13" ht="15.75">
      <c r="A117" s="123"/>
      <c r="B117" s="18" t="s">
        <v>570</v>
      </c>
      <c r="C117" s="19">
        <v>30</v>
      </c>
      <c r="D117" s="58">
        <v>1.5</v>
      </c>
      <c r="E117" s="58">
        <v>2.72</v>
      </c>
      <c r="F117" s="58">
        <v>2.14</v>
      </c>
      <c r="G117" s="86">
        <v>39.21</v>
      </c>
      <c r="H117" s="58">
        <v>53.99</v>
      </c>
      <c r="I117" s="58">
        <v>7.82</v>
      </c>
      <c r="J117" s="58">
        <v>0.37</v>
      </c>
      <c r="K117" s="58">
        <v>2.46</v>
      </c>
      <c r="L117" s="17" t="s">
        <v>569</v>
      </c>
      <c r="M117" s="57"/>
    </row>
    <row r="118" spans="1:13" ht="15.75">
      <c r="A118" s="105" t="s">
        <v>571</v>
      </c>
      <c r="B118" s="18" t="s">
        <v>570</v>
      </c>
      <c r="C118" s="19">
        <v>50</v>
      </c>
      <c r="D118" s="58">
        <v>2.5</v>
      </c>
      <c r="E118" s="58">
        <v>4.53</v>
      </c>
      <c r="F118" s="58">
        <v>3.5</v>
      </c>
      <c r="G118" s="86">
        <v>65.35</v>
      </c>
      <c r="H118" s="58">
        <f>H117/30*50</f>
        <v>89.98333333333333</v>
      </c>
      <c r="I118" s="58">
        <f>I117/30*50</f>
        <v>13.033333333333333</v>
      </c>
      <c r="J118" s="58">
        <f>J117/30*50</f>
        <v>0.6166666666666667</v>
      </c>
      <c r="K118" s="58">
        <v>4.2</v>
      </c>
      <c r="L118" s="17" t="s">
        <v>569</v>
      </c>
      <c r="M118" s="57"/>
    </row>
    <row r="119" spans="1:13" ht="15.75">
      <c r="A119" s="105" t="s">
        <v>572</v>
      </c>
      <c r="B119" s="18" t="s">
        <v>573</v>
      </c>
      <c r="C119" s="19">
        <v>30</v>
      </c>
      <c r="D119" s="58">
        <v>0.48</v>
      </c>
      <c r="E119" s="58">
        <v>1.84</v>
      </c>
      <c r="F119" s="58">
        <v>4.07</v>
      </c>
      <c r="G119" s="86">
        <v>34.62</v>
      </c>
      <c r="H119" s="23">
        <v>12.5</v>
      </c>
      <c r="I119" s="23">
        <v>7.49</v>
      </c>
      <c r="J119" s="23">
        <v>0.42</v>
      </c>
      <c r="K119" s="58">
        <v>2.32</v>
      </c>
      <c r="L119" s="17" t="s">
        <v>574</v>
      </c>
      <c r="M119" s="18"/>
    </row>
    <row r="120" spans="1:13" ht="15.75">
      <c r="A120" s="105"/>
      <c r="B120" s="18" t="s">
        <v>573</v>
      </c>
      <c r="C120" s="19">
        <v>50</v>
      </c>
      <c r="D120" s="58">
        <v>0.78</v>
      </c>
      <c r="E120" s="58">
        <v>3</v>
      </c>
      <c r="F120" s="58">
        <v>6.77</v>
      </c>
      <c r="G120" s="86">
        <v>57.7</v>
      </c>
      <c r="H120" s="23">
        <f>H119/30*50</f>
        <v>20.833333333333336</v>
      </c>
      <c r="I120" s="23">
        <f>I119/30*50</f>
        <v>12.483333333333334</v>
      </c>
      <c r="J120" s="23">
        <f>J119/30*50</f>
        <v>0.7000000000000001</v>
      </c>
      <c r="K120" s="23">
        <v>3.8</v>
      </c>
      <c r="L120" s="17" t="s">
        <v>574</v>
      </c>
      <c r="M120" s="18"/>
    </row>
    <row r="121" spans="1:13" ht="15.75">
      <c r="A121" s="105" t="s">
        <v>575</v>
      </c>
      <c r="B121" s="18" t="s">
        <v>169</v>
      </c>
      <c r="C121" s="19">
        <v>30</v>
      </c>
      <c r="D121" s="58">
        <v>0.42</v>
      </c>
      <c r="E121" s="58">
        <v>1.83</v>
      </c>
      <c r="F121" s="58">
        <v>2.51</v>
      </c>
      <c r="G121" s="86">
        <v>28.17</v>
      </c>
      <c r="H121" s="23">
        <v>10.55</v>
      </c>
      <c r="I121" s="23">
        <v>10.45</v>
      </c>
      <c r="J121" s="23">
        <v>0.67</v>
      </c>
      <c r="K121" s="58">
        <v>2.85</v>
      </c>
      <c r="L121" s="17" t="s">
        <v>170</v>
      </c>
      <c r="M121" s="18"/>
    </row>
    <row r="122" spans="1:13" ht="15.75">
      <c r="A122" s="105"/>
      <c r="B122" s="18" t="s">
        <v>169</v>
      </c>
      <c r="C122" s="19">
        <v>50</v>
      </c>
      <c r="D122" s="58">
        <v>0.71</v>
      </c>
      <c r="E122" s="58">
        <v>3.04</v>
      </c>
      <c r="F122" s="58">
        <v>4.18</v>
      </c>
      <c r="G122" s="86">
        <v>46.95</v>
      </c>
      <c r="H122" s="23">
        <v>17.58</v>
      </c>
      <c r="I122" s="23">
        <v>10.45</v>
      </c>
      <c r="J122" s="23">
        <v>0.67</v>
      </c>
      <c r="K122" s="58">
        <v>4.75</v>
      </c>
      <c r="L122" s="17" t="s">
        <v>170</v>
      </c>
      <c r="M122" s="18"/>
    </row>
    <row r="123" spans="1:13" ht="15.75">
      <c r="A123" s="123"/>
      <c r="B123" s="153" t="s">
        <v>576</v>
      </c>
      <c r="C123" s="19">
        <v>30</v>
      </c>
      <c r="D123" s="58">
        <v>0.5</v>
      </c>
      <c r="E123" s="58">
        <v>1.25</v>
      </c>
      <c r="F123" s="58">
        <v>2.46</v>
      </c>
      <c r="G123" s="86">
        <v>23.13</v>
      </c>
      <c r="H123" s="23">
        <v>8.38</v>
      </c>
      <c r="I123" s="23">
        <v>5.57</v>
      </c>
      <c r="J123" s="23">
        <v>0.39</v>
      </c>
      <c r="K123" s="58">
        <v>2.94</v>
      </c>
      <c r="L123" s="17" t="s">
        <v>577</v>
      </c>
      <c r="M123" s="18"/>
    </row>
    <row r="124" spans="1:13" ht="15.75">
      <c r="A124" s="123"/>
      <c r="B124" s="153" t="s">
        <v>576</v>
      </c>
      <c r="C124" s="19">
        <v>50</v>
      </c>
      <c r="D124" s="58">
        <v>0.83</v>
      </c>
      <c r="E124" s="58">
        <v>2.09</v>
      </c>
      <c r="F124" s="58">
        <v>4.1</v>
      </c>
      <c r="G124" s="86">
        <v>38.55</v>
      </c>
      <c r="H124" s="23">
        <f>H123/30*50</f>
        <v>13.966666666666669</v>
      </c>
      <c r="I124" s="23">
        <f>I123/30*50</f>
        <v>9.283333333333333</v>
      </c>
      <c r="J124" s="23">
        <f>J123/30*50</f>
        <v>0.65</v>
      </c>
      <c r="K124" s="58">
        <v>4.9</v>
      </c>
      <c r="L124" s="17" t="s">
        <v>577</v>
      </c>
      <c r="M124" s="18"/>
    </row>
    <row r="125" spans="1:13" ht="15.75">
      <c r="A125" s="105" t="s">
        <v>578</v>
      </c>
      <c r="B125" s="18" t="s">
        <v>579</v>
      </c>
      <c r="C125" s="19">
        <v>30</v>
      </c>
      <c r="D125" s="58">
        <v>0.33</v>
      </c>
      <c r="E125" s="58">
        <v>1.54</v>
      </c>
      <c r="F125" s="58">
        <v>3.43</v>
      </c>
      <c r="G125" s="86">
        <v>29.01</v>
      </c>
      <c r="H125" s="23">
        <v>8.71</v>
      </c>
      <c r="I125" s="23">
        <v>5.12</v>
      </c>
      <c r="J125" s="23">
        <v>0.46</v>
      </c>
      <c r="K125" s="58">
        <v>2.79</v>
      </c>
      <c r="L125" s="17" t="s">
        <v>580</v>
      </c>
      <c r="M125" s="18"/>
    </row>
    <row r="126" spans="1:13" ht="15.75">
      <c r="A126" s="105"/>
      <c r="B126" s="18" t="s">
        <v>579</v>
      </c>
      <c r="C126" s="19">
        <v>50</v>
      </c>
      <c r="D126" s="58">
        <v>0.55</v>
      </c>
      <c r="E126" s="58">
        <v>2.59</v>
      </c>
      <c r="F126" s="58">
        <v>5.72</v>
      </c>
      <c r="G126" s="86">
        <v>48.35</v>
      </c>
      <c r="H126" s="23">
        <f>H125/30*50</f>
        <v>14.51666666666667</v>
      </c>
      <c r="I126" s="23">
        <f>I125/30*50</f>
        <v>8.533333333333333</v>
      </c>
      <c r="J126" s="23">
        <f>J125/30*50</f>
        <v>0.7666666666666667</v>
      </c>
      <c r="K126" s="58">
        <v>4.65</v>
      </c>
      <c r="L126" s="17" t="s">
        <v>580</v>
      </c>
      <c r="M126" s="18"/>
    </row>
    <row r="127" spans="1:13" ht="15.75">
      <c r="A127" s="105"/>
      <c r="B127" s="18" t="s">
        <v>582</v>
      </c>
      <c r="C127" s="19">
        <v>40</v>
      </c>
      <c r="D127" s="58">
        <v>0.5</v>
      </c>
      <c r="E127" s="58">
        <v>2.4</v>
      </c>
      <c r="F127" s="58">
        <v>2.7</v>
      </c>
      <c r="G127" s="86">
        <v>35</v>
      </c>
      <c r="H127" s="23">
        <v>12.1</v>
      </c>
      <c r="I127" s="23">
        <v>7.3</v>
      </c>
      <c r="J127" s="23">
        <v>0.4</v>
      </c>
      <c r="K127" s="58">
        <v>3.5</v>
      </c>
      <c r="L127" s="17" t="s">
        <v>583</v>
      </c>
      <c r="M127" s="18"/>
    </row>
    <row r="128" spans="1:13" ht="15.75">
      <c r="A128" s="105" t="s">
        <v>581</v>
      </c>
      <c r="B128" s="18" t="s">
        <v>582</v>
      </c>
      <c r="C128" s="19">
        <v>30</v>
      </c>
      <c r="D128" s="58">
        <v>0.43</v>
      </c>
      <c r="E128" s="58">
        <v>1.83</v>
      </c>
      <c r="F128" s="58">
        <v>2</v>
      </c>
      <c r="G128" s="86">
        <v>26.22</v>
      </c>
      <c r="H128" s="23">
        <v>9.11</v>
      </c>
      <c r="I128" s="23">
        <v>5.49</v>
      </c>
      <c r="J128" s="23">
        <v>0.32</v>
      </c>
      <c r="K128" s="58">
        <v>2.55</v>
      </c>
      <c r="L128" s="17" t="s">
        <v>583</v>
      </c>
      <c r="M128" s="18"/>
    </row>
    <row r="129" spans="1:13" ht="15.75">
      <c r="A129" s="105"/>
      <c r="B129" s="18" t="s">
        <v>582</v>
      </c>
      <c r="C129" s="19">
        <v>50</v>
      </c>
      <c r="D129" s="58">
        <v>0.72</v>
      </c>
      <c r="E129" s="58">
        <v>3.05</v>
      </c>
      <c r="F129" s="58">
        <v>3.34</v>
      </c>
      <c r="G129" s="86">
        <v>43.7</v>
      </c>
      <c r="H129" s="23">
        <f>H128/30*50</f>
        <v>15.183333333333332</v>
      </c>
      <c r="I129" s="23">
        <f>I128/30*50</f>
        <v>9.15</v>
      </c>
      <c r="J129" s="23">
        <f>J128/30*50</f>
        <v>0.5333333333333333</v>
      </c>
      <c r="K129" s="58">
        <v>4.25</v>
      </c>
      <c r="L129" s="17" t="s">
        <v>583</v>
      </c>
      <c r="M129" s="18"/>
    </row>
    <row r="130" spans="1:13" ht="15.75">
      <c r="A130" s="105" t="s">
        <v>584</v>
      </c>
      <c r="B130" s="18" t="s">
        <v>585</v>
      </c>
      <c r="C130" s="19">
        <v>30</v>
      </c>
      <c r="D130" s="58">
        <v>0.35</v>
      </c>
      <c r="E130" s="58">
        <v>0.06</v>
      </c>
      <c r="F130" s="58">
        <v>2.19</v>
      </c>
      <c r="G130" s="86">
        <v>10.68</v>
      </c>
      <c r="H130" s="23">
        <v>9.84</v>
      </c>
      <c r="I130" s="23">
        <v>5.24</v>
      </c>
      <c r="J130" s="23">
        <v>0.39</v>
      </c>
      <c r="K130" s="58">
        <v>6.74</v>
      </c>
      <c r="L130" s="17" t="s">
        <v>586</v>
      </c>
      <c r="M130" s="18"/>
    </row>
    <row r="131" spans="1:13" ht="15.75">
      <c r="A131" s="105"/>
      <c r="B131" s="18" t="s">
        <v>585</v>
      </c>
      <c r="C131" s="19">
        <v>40</v>
      </c>
      <c r="D131" s="58">
        <v>0.5</v>
      </c>
      <c r="E131" s="58">
        <v>0.1</v>
      </c>
      <c r="F131" s="58">
        <v>2.9</v>
      </c>
      <c r="G131" s="86">
        <v>14</v>
      </c>
      <c r="H131" s="58">
        <v>13.1</v>
      </c>
      <c r="I131" s="58">
        <v>7</v>
      </c>
      <c r="J131" s="58">
        <v>0.5</v>
      </c>
      <c r="K131" s="58">
        <v>9</v>
      </c>
      <c r="L131" s="17" t="s">
        <v>586</v>
      </c>
      <c r="M131" s="18"/>
    </row>
    <row r="132" spans="1:13" ht="15.75">
      <c r="A132" s="105"/>
      <c r="B132" s="18" t="s">
        <v>585</v>
      </c>
      <c r="C132" s="19">
        <v>50</v>
      </c>
      <c r="D132" s="58">
        <v>0.7</v>
      </c>
      <c r="E132" s="58">
        <v>0.1</v>
      </c>
      <c r="F132" s="58">
        <v>3.6</v>
      </c>
      <c r="G132" s="86">
        <v>18</v>
      </c>
      <c r="H132" s="23">
        <v>16.4</v>
      </c>
      <c r="I132" s="23">
        <v>8.7</v>
      </c>
      <c r="J132" s="23">
        <v>0.7</v>
      </c>
      <c r="K132" s="58">
        <v>11.2</v>
      </c>
      <c r="L132" s="17" t="s">
        <v>586</v>
      </c>
      <c r="M132" s="18"/>
    </row>
    <row r="133" spans="1:13" ht="15.75">
      <c r="A133" s="123"/>
      <c r="B133" s="18" t="s">
        <v>587</v>
      </c>
      <c r="C133" s="19">
        <v>30</v>
      </c>
      <c r="D133" s="58">
        <v>0.32</v>
      </c>
      <c r="E133" s="58">
        <v>0.05</v>
      </c>
      <c r="F133" s="58">
        <v>2.59</v>
      </c>
      <c r="G133" s="86">
        <v>12.12</v>
      </c>
      <c r="H133" s="23">
        <v>7.28</v>
      </c>
      <c r="I133" s="23">
        <v>9.23</v>
      </c>
      <c r="J133" s="23">
        <v>0.32</v>
      </c>
      <c r="K133" s="58">
        <v>1.88</v>
      </c>
      <c r="L133" s="17" t="s">
        <v>588</v>
      </c>
      <c r="M133" s="57"/>
    </row>
    <row r="134" spans="1:13" ht="15.75">
      <c r="A134" s="123"/>
      <c r="B134" s="18" t="s">
        <v>587</v>
      </c>
      <c r="C134" s="19">
        <v>40</v>
      </c>
      <c r="D134" s="58">
        <v>0.4</v>
      </c>
      <c r="E134" s="58">
        <v>0.1</v>
      </c>
      <c r="F134" s="58">
        <v>3.5</v>
      </c>
      <c r="G134" s="86">
        <v>16</v>
      </c>
      <c r="H134" s="58">
        <v>9.7</v>
      </c>
      <c r="I134" s="58">
        <v>12.3</v>
      </c>
      <c r="J134" s="58">
        <v>0.4</v>
      </c>
      <c r="K134" s="58">
        <v>2.5</v>
      </c>
      <c r="L134" s="17" t="s">
        <v>588</v>
      </c>
      <c r="M134" s="57"/>
    </row>
    <row r="135" spans="1:13" ht="15.75">
      <c r="A135" s="123"/>
      <c r="B135" s="18" t="s">
        <v>587</v>
      </c>
      <c r="C135" s="19">
        <v>50</v>
      </c>
      <c r="D135" s="58">
        <v>0.54</v>
      </c>
      <c r="E135" s="58">
        <v>0.09</v>
      </c>
      <c r="F135" s="58">
        <v>4.31</v>
      </c>
      <c r="G135" s="86">
        <v>20.2</v>
      </c>
      <c r="H135" s="23">
        <f>H133/30*50</f>
        <v>12.133333333333333</v>
      </c>
      <c r="I135" s="23">
        <f>I133/30*50</f>
        <v>15.383333333333335</v>
      </c>
      <c r="J135" s="23">
        <f>J133/30*50</f>
        <v>0.5333333333333333</v>
      </c>
      <c r="K135" s="58">
        <v>3.28</v>
      </c>
      <c r="L135" s="17" t="s">
        <v>588</v>
      </c>
      <c r="M135" s="57"/>
    </row>
    <row r="136" spans="1:13" ht="15.75">
      <c r="A136" s="123"/>
      <c r="B136" s="18" t="s">
        <v>589</v>
      </c>
      <c r="C136" s="19">
        <v>60</v>
      </c>
      <c r="D136" s="58">
        <v>0.8</v>
      </c>
      <c r="E136" s="58">
        <v>0.2</v>
      </c>
      <c r="F136" s="58">
        <v>11.4</v>
      </c>
      <c r="G136" s="86">
        <v>50</v>
      </c>
      <c r="H136" s="23">
        <v>22.8</v>
      </c>
      <c r="I136" s="23">
        <v>30.6</v>
      </c>
      <c r="J136" s="23">
        <v>0.8</v>
      </c>
      <c r="K136" s="58">
        <v>2.6</v>
      </c>
      <c r="L136" s="17" t="s">
        <v>588</v>
      </c>
      <c r="M136" s="57"/>
    </row>
    <row r="137" spans="1:13" ht="15.75">
      <c r="A137" s="123"/>
      <c r="B137" s="18" t="s">
        <v>589</v>
      </c>
      <c r="C137" s="19">
        <v>30</v>
      </c>
      <c r="D137" s="58">
        <v>0.4</v>
      </c>
      <c r="E137" s="58">
        <v>0.12</v>
      </c>
      <c r="F137" s="58">
        <v>5.68</v>
      </c>
      <c r="G137" s="86">
        <v>25.14</v>
      </c>
      <c r="H137" s="23">
        <v>11.41</v>
      </c>
      <c r="I137" s="23">
        <v>15.34</v>
      </c>
      <c r="J137" s="23">
        <v>0.36</v>
      </c>
      <c r="K137" s="58">
        <v>1.32</v>
      </c>
      <c r="L137" s="17" t="s">
        <v>588</v>
      </c>
      <c r="M137" s="57"/>
    </row>
    <row r="138" spans="1:13" ht="15.75">
      <c r="A138" s="105" t="s">
        <v>590</v>
      </c>
      <c r="B138" s="18" t="s">
        <v>589</v>
      </c>
      <c r="C138" s="19">
        <v>50</v>
      </c>
      <c r="D138" s="58">
        <v>0.74</v>
      </c>
      <c r="E138" s="58">
        <v>0.12</v>
      </c>
      <c r="F138" s="58">
        <v>9.47</v>
      </c>
      <c r="G138" s="86">
        <v>41.9</v>
      </c>
      <c r="H138" s="23">
        <f>H137/30*50</f>
        <v>19.01666666666667</v>
      </c>
      <c r="I138" s="23">
        <f>I137/30*50</f>
        <v>25.566666666666666</v>
      </c>
      <c r="J138" s="23">
        <f>J137/30*50</f>
        <v>0.6</v>
      </c>
      <c r="K138" s="58">
        <v>2.21</v>
      </c>
      <c r="L138" s="17" t="s">
        <v>588</v>
      </c>
      <c r="M138" s="57"/>
    </row>
    <row r="139" spans="1:13" ht="15.75">
      <c r="A139" s="105" t="s">
        <v>591</v>
      </c>
      <c r="B139" s="18" t="s">
        <v>592</v>
      </c>
      <c r="C139" s="19">
        <v>30</v>
      </c>
      <c r="D139" s="58">
        <v>0.39</v>
      </c>
      <c r="E139" s="58">
        <v>1.54</v>
      </c>
      <c r="F139" s="58">
        <v>3.28</v>
      </c>
      <c r="G139" s="86">
        <v>28.53</v>
      </c>
      <c r="H139" s="23">
        <v>9.18</v>
      </c>
      <c r="I139" s="23">
        <v>10.47</v>
      </c>
      <c r="J139" s="23">
        <v>0.28</v>
      </c>
      <c r="K139" s="58">
        <v>1.48</v>
      </c>
      <c r="L139" s="17" t="s">
        <v>593</v>
      </c>
      <c r="M139" s="18"/>
    </row>
    <row r="140" spans="1:13" ht="15.75">
      <c r="A140" s="105"/>
      <c r="B140" s="18" t="s">
        <v>592</v>
      </c>
      <c r="C140" s="19">
        <v>50</v>
      </c>
      <c r="D140" s="58">
        <v>0.7</v>
      </c>
      <c r="E140" s="58">
        <v>2.5</v>
      </c>
      <c r="F140" s="58">
        <v>5.5</v>
      </c>
      <c r="G140" s="86">
        <v>48</v>
      </c>
      <c r="H140" s="23">
        <v>15.3</v>
      </c>
      <c r="I140" s="23">
        <v>17.5</v>
      </c>
      <c r="J140" s="23">
        <v>0.5</v>
      </c>
      <c r="K140" s="58">
        <v>2.5</v>
      </c>
      <c r="L140" s="17" t="s">
        <v>593</v>
      </c>
      <c r="M140" s="18"/>
    </row>
    <row r="141" spans="1:13" ht="15.75">
      <c r="A141" s="105" t="s">
        <v>594</v>
      </c>
      <c r="B141" s="18" t="s">
        <v>62</v>
      </c>
      <c r="C141" s="19">
        <v>30</v>
      </c>
      <c r="D141" s="23">
        <v>0.26</v>
      </c>
      <c r="E141" s="23">
        <v>1.57</v>
      </c>
      <c r="F141" s="23">
        <v>2.36</v>
      </c>
      <c r="G141" s="53">
        <v>24.57</v>
      </c>
      <c r="H141" s="23">
        <v>6.36</v>
      </c>
      <c r="I141" s="23">
        <v>7.2</v>
      </c>
      <c r="J141" s="23">
        <v>0.4</v>
      </c>
      <c r="K141" s="23">
        <v>2.09</v>
      </c>
      <c r="L141" s="17" t="s">
        <v>63</v>
      </c>
      <c r="M141" s="18"/>
    </row>
    <row r="142" spans="1:13" ht="15.75">
      <c r="A142" s="105"/>
      <c r="B142" s="18" t="s">
        <v>62</v>
      </c>
      <c r="C142" s="19">
        <v>50</v>
      </c>
      <c r="D142" s="23">
        <v>0.43</v>
      </c>
      <c r="E142" s="23">
        <v>2.61</v>
      </c>
      <c r="F142" s="23">
        <v>3.94</v>
      </c>
      <c r="G142" s="53">
        <v>40.95</v>
      </c>
      <c r="H142" s="23">
        <v>10.6</v>
      </c>
      <c r="I142" s="23">
        <v>12</v>
      </c>
      <c r="J142" s="23">
        <v>0.66</v>
      </c>
      <c r="K142" s="23">
        <v>0.48</v>
      </c>
      <c r="L142" s="17" t="s">
        <v>63</v>
      </c>
      <c r="M142" s="18"/>
    </row>
    <row r="143" spans="1:13" ht="15.75">
      <c r="A143" s="123"/>
      <c r="B143" s="18" t="s">
        <v>595</v>
      </c>
      <c r="C143" s="19">
        <v>30</v>
      </c>
      <c r="D143" s="63">
        <v>0.4</v>
      </c>
      <c r="E143" s="58">
        <v>0.03</v>
      </c>
      <c r="F143" s="63">
        <v>3.5</v>
      </c>
      <c r="G143" s="86">
        <v>15.7</v>
      </c>
      <c r="H143" s="23">
        <v>7.82</v>
      </c>
      <c r="I143" s="23">
        <v>10.94</v>
      </c>
      <c r="J143" s="23">
        <v>0.26</v>
      </c>
      <c r="K143" s="23">
        <v>2.09</v>
      </c>
      <c r="L143" s="17" t="s">
        <v>596</v>
      </c>
      <c r="M143" s="57" t="s">
        <v>597</v>
      </c>
    </row>
    <row r="144" spans="1:13" ht="15.75">
      <c r="A144" s="123"/>
      <c r="B144" s="18" t="s">
        <v>595</v>
      </c>
      <c r="C144" s="19">
        <v>40</v>
      </c>
      <c r="D144" s="58">
        <v>0.6</v>
      </c>
      <c r="E144" s="58">
        <v>0.1</v>
      </c>
      <c r="F144" s="58">
        <v>4.6</v>
      </c>
      <c r="G144" s="86">
        <v>21</v>
      </c>
      <c r="H144" s="58">
        <v>10.4</v>
      </c>
      <c r="I144" s="58">
        <v>14.6</v>
      </c>
      <c r="J144" s="58">
        <v>0.3</v>
      </c>
      <c r="K144" s="58">
        <v>0.4</v>
      </c>
      <c r="L144" s="17" t="s">
        <v>596</v>
      </c>
      <c r="M144" s="57" t="s">
        <v>597</v>
      </c>
    </row>
    <row r="145" spans="1:13" ht="15.75">
      <c r="A145" s="123"/>
      <c r="B145" s="18" t="s">
        <v>595</v>
      </c>
      <c r="C145" s="19">
        <v>50</v>
      </c>
      <c r="D145" s="58">
        <v>0.7</v>
      </c>
      <c r="E145" s="58">
        <v>0.1</v>
      </c>
      <c r="F145" s="58">
        <v>5.8</v>
      </c>
      <c r="G145" s="86">
        <v>26</v>
      </c>
      <c r="H145" s="23">
        <v>13</v>
      </c>
      <c r="I145" s="23">
        <v>18.2</v>
      </c>
      <c r="J145" s="23">
        <v>0.4</v>
      </c>
      <c r="K145" s="23">
        <v>0.5</v>
      </c>
      <c r="L145" s="17" t="s">
        <v>596</v>
      </c>
      <c r="M145" s="57" t="s">
        <v>597</v>
      </c>
    </row>
    <row r="146" spans="1:13" ht="15.75">
      <c r="A146" s="123"/>
      <c r="B146" s="18" t="s">
        <v>595</v>
      </c>
      <c r="C146" s="19">
        <v>60</v>
      </c>
      <c r="D146" s="58">
        <v>0.8</v>
      </c>
      <c r="E146" s="58">
        <v>0.1</v>
      </c>
      <c r="F146" s="58">
        <v>7</v>
      </c>
      <c r="G146" s="86">
        <v>31</v>
      </c>
      <c r="H146" s="58">
        <v>15.6</v>
      </c>
      <c r="I146" s="58">
        <v>21.8</v>
      </c>
      <c r="J146" s="58">
        <v>0.5</v>
      </c>
      <c r="K146" s="58">
        <v>0.6</v>
      </c>
      <c r="L146" s="17" t="s">
        <v>596</v>
      </c>
      <c r="M146" s="57"/>
    </row>
    <row r="147" spans="1:13" ht="15.75">
      <c r="A147" s="123"/>
      <c r="B147" s="18" t="s">
        <v>598</v>
      </c>
      <c r="C147" s="19">
        <v>30</v>
      </c>
      <c r="D147" s="42">
        <v>0.4</v>
      </c>
      <c r="E147" s="42">
        <v>0.03</v>
      </c>
      <c r="F147" s="42">
        <v>4.3</v>
      </c>
      <c r="G147" s="86">
        <v>15.7</v>
      </c>
      <c r="H147" s="23">
        <v>10.23</v>
      </c>
      <c r="I147" s="23">
        <v>11.92</v>
      </c>
      <c r="J147" s="23">
        <v>0.25</v>
      </c>
      <c r="K147" s="23">
        <v>1.4</v>
      </c>
      <c r="L147" s="17" t="s">
        <v>599</v>
      </c>
      <c r="M147" s="18"/>
    </row>
    <row r="148" spans="1:13" ht="15.75">
      <c r="A148" s="123"/>
      <c r="B148" s="18" t="s">
        <v>598</v>
      </c>
      <c r="C148" s="19">
        <v>40</v>
      </c>
      <c r="D148" s="51">
        <v>0.5</v>
      </c>
      <c r="E148" s="51">
        <v>0</v>
      </c>
      <c r="F148" s="51">
        <v>5.7</v>
      </c>
      <c r="G148" s="43">
        <v>21</v>
      </c>
      <c r="H148" s="51">
        <v>13.6</v>
      </c>
      <c r="I148" s="51">
        <v>15.9</v>
      </c>
      <c r="J148" s="51">
        <v>0.3</v>
      </c>
      <c r="K148" s="51">
        <v>1.9</v>
      </c>
      <c r="L148" s="17" t="s">
        <v>599</v>
      </c>
      <c r="M148" s="18"/>
    </row>
    <row r="149" spans="1:13" ht="15.75">
      <c r="A149" s="123"/>
      <c r="B149" s="18" t="s">
        <v>598</v>
      </c>
      <c r="C149" s="19">
        <v>50</v>
      </c>
      <c r="D149" s="51">
        <v>0.7</v>
      </c>
      <c r="E149" s="51">
        <v>0.1</v>
      </c>
      <c r="F149" s="51">
        <v>7.2</v>
      </c>
      <c r="G149" s="86">
        <v>26</v>
      </c>
      <c r="H149" s="23">
        <v>17.1</v>
      </c>
      <c r="I149" s="23">
        <v>19.9</v>
      </c>
      <c r="J149" s="23">
        <v>0.4</v>
      </c>
      <c r="K149" s="23">
        <v>2.3</v>
      </c>
      <c r="L149" s="17" t="s">
        <v>599</v>
      </c>
      <c r="M149" s="18"/>
    </row>
    <row r="150" spans="1:13" ht="15.75">
      <c r="A150" s="105" t="s">
        <v>600</v>
      </c>
      <c r="B150" s="18" t="s">
        <v>601</v>
      </c>
      <c r="C150" s="19">
        <v>30</v>
      </c>
      <c r="D150" s="42">
        <v>0.2</v>
      </c>
      <c r="E150" s="42">
        <v>0.1</v>
      </c>
      <c r="F150" s="42">
        <v>5.2</v>
      </c>
      <c r="G150" s="86">
        <v>23</v>
      </c>
      <c r="H150" s="23">
        <v>6.92</v>
      </c>
      <c r="I150" s="23">
        <v>3.5</v>
      </c>
      <c r="J150" s="23">
        <v>0.44</v>
      </c>
      <c r="K150" s="23">
        <v>18</v>
      </c>
      <c r="L150" s="17" t="s">
        <v>602</v>
      </c>
      <c r="M150" s="18"/>
    </row>
    <row r="151" spans="1:13" ht="15.75">
      <c r="A151" s="105"/>
      <c r="B151" s="18" t="s">
        <v>601</v>
      </c>
      <c r="C151" s="19">
        <v>50</v>
      </c>
      <c r="D151" s="51">
        <f aca="true" t="shared" si="2" ref="D151:J151">D150/30*50</f>
        <v>0.33333333333333337</v>
      </c>
      <c r="E151" s="51">
        <f t="shared" si="2"/>
        <v>0.16666666666666669</v>
      </c>
      <c r="F151" s="51">
        <f t="shared" si="2"/>
        <v>8.666666666666668</v>
      </c>
      <c r="G151" s="86">
        <f t="shared" si="2"/>
        <v>38.333333333333336</v>
      </c>
      <c r="H151" s="23">
        <f t="shared" si="2"/>
        <v>11.533333333333333</v>
      </c>
      <c r="I151" s="23">
        <f t="shared" si="2"/>
        <v>5.833333333333333</v>
      </c>
      <c r="J151" s="23">
        <f t="shared" si="2"/>
        <v>0.7333333333333333</v>
      </c>
      <c r="K151" s="23">
        <v>30</v>
      </c>
      <c r="L151" s="17" t="s">
        <v>602</v>
      </c>
      <c r="M151" s="18"/>
    </row>
    <row r="152" spans="1:13" ht="15.75">
      <c r="A152" s="105" t="s">
        <v>603</v>
      </c>
      <c r="B152" s="18" t="s">
        <v>604</v>
      </c>
      <c r="C152" s="19">
        <v>30</v>
      </c>
      <c r="D152" s="58">
        <v>0.39</v>
      </c>
      <c r="E152" s="58">
        <v>1.6</v>
      </c>
      <c r="F152" s="58">
        <v>6.3</v>
      </c>
      <c r="G152" s="86">
        <v>41</v>
      </c>
      <c r="H152" s="23">
        <v>10</v>
      </c>
      <c r="I152" s="23">
        <v>12.69</v>
      </c>
      <c r="J152" s="23">
        <v>0.25</v>
      </c>
      <c r="K152" s="58">
        <v>1.1</v>
      </c>
      <c r="L152" s="17" t="s">
        <v>605</v>
      </c>
      <c r="M152" s="57"/>
    </row>
    <row r="153" spans="1:13" ht="15.75">
      <c r="A153" s="105"/>
      <c r="B153" s="18" t="s">
        <v>604</v>
      </c>
      <c r="C153" s="19">
        <v>50</v>
      </c>
      <c r="D153" s="58">
        <v>0.65</v>
      </c>
      <c r="E153" s="58">
        <v>2.7</v>
      </c>
      <c r="F153" s="58">
        <v>10.5</v>
      </c>
      <c r="G153" s="86">
        <v>68.3</v>
      </c>
      <c r="H153" s="23">
        <f>H152/30*50</f>
        <v>16.666666666666664</v>
      </c>
      <c r="I153" s="23">
        <f>I152/30*50</f>
        <v>21.15</v>
      </c>
      <c r="J153" s="23">
        <f>J152/30*50</f>
        <v>0.4166666666666667</v>
      </c>
      <c r="K153" s="58">
        <v>1.8</v>
      </c>
      <c r="L153" s="17" t="s">
        <v>605</v>
      </c>
      <c r="M153" s="57"/>
    </row>
    <row r="154" spans="1:13" ht="15.75">
      <c r="A154" s="123"/>
      <c r="B154" s="18" t="s">
        <v>606</v>
      </c>
      <c r="C154" s="19">
        <v>30</v>
      </c>
      <c r="D154" s="58">
        <v>0.4</v>
      </c>
      <c r="E154" s="58">
        <v>1.6</v>
      </c>
      <c r="F154" s="58">
        <v>5.2</v>
      </c>
      <c r="G154" s="86">
        <v>37</v>
      </c>
      <c r="H154" s="23">
        <v>10.37</v>
      </c>
      <c r="I154" s="23">
        <v>13.99</v>
      </c>
      <c r="J154" s="23">
        <v>0.32</v>
      </c>
      <c r="K154" s="58">
        <v>1.3</v>
      </c>
      <c r="L154" s="17" t="s">
        <v>605</v>
      </c>
      <c r="M154" s="57"/>
    </row>
    <row r="155" spans="1:13" ht="15.75">
      <c r="A155" s="105" t="s">
        <v>607</v>
      </c>
      <c r="B155" s="18" t="s">
        <v>606</v>
      </c>
      <c r="C155" s="19">
        <v>50</v>
      </c>
      <c r="D155" s="58">
        <v>0.7</v>
      </c>
      <c r="E155" s="58">
        <v>2.7</v>
      </c>
      <c r="F155" s="58">
        <v>8.7</v>
      </c>
      <c r="G155" s="86">
        <v>61</v>
      </c>
      <c r="H155" s="23">
        <f>H152/30*50</f>
        <v>16.666666666666664</v>
      </c>
      <c r="I155" s="23">
        <f>I152/30*50</f>
        <v>21.15</v>
      </c>
      <c r="J155" s="23">
        <f>J152/30*50</f>
        <v>0.4166666666666667</v>
      </c>
      <c r="K155" s="58">
        <v>2.2</v>
      </c>
      <c r="L155" s="17" t="s">
        <v>605</v>
      </c>
      <c r="M155" s="57"/>
    </row>
    <row r="156" spans="1:13" ht="15.75">
      <c r="A156" s="123"/>
      <c r="B156" s="18" t="s">
        <v>608</v>
      </c>
      <c r="C156" s="19">
        <v>30</v>
      </c>
      <c r="D156" s="63">
        <v>0.4</v>
      </c>
      <c r="E156" s="63">
        <v>1.9</v>
      </c>
      <c r="F156" s="63">
        <v>2.3</v>
      </c>
      <c r="G156" s="86">
        <v>28</v>
      </c>
      <c r="H156" s="23">
        <v>10.07</v>
      </c>
      <c r="I156" s="23">
        <v>6.41</v>
      </c>
      <c r="J156" s="23">
        <v>0.26</v>
      </c>
      <c r="K156" s="58">
        <v>4</v>
      </c>
      <c r="L156" s="17" t="s">
        <v>609</v>
      </c>
      <c r="M156" s="57"/>
    </row>
    <row r="157" spans="1:13" ht="15.75">
      <c r="A157" s="123"/>
      <c r="B157" s="18" t="s">
        <v>608</v>
      </c>
      <c r="C157" s="19">
        <v>50</v>
      </c>
      <c r="D157" s="58">
        <v>0.7</v>
      </c>
      <c r="E157" s="58">
        <v>3.2</v>
      </c>
      <c r="F157" s="58">
        <v>3.8</v>
      </c>
      <c r="G157" s="86">
        <v>47</v>
      </c>
      <c r="H157" s="23">
        <v>16.8</v>
      </c>
      <c r="I157" s="23">
        <v>10.7</v>
      </c>
      <c r="J157" s="23">
        <v>0.4</v>
      </c>
      <c r="K157" s="58">
        <v>6.7</v>
      </c>
      <c r="L157" s="17" t="s">
        <v>609</v>
      </c>
      <c r="M157" s="57"/>
    </row>
    <row r="158" spans="1:13" ht="15.75">
      <c r="A158" s="123"/>
      <c r="B158" s="18" t="s">
        <v>608</v>
      </c>
      <c r="C158" s="19">
        <v>60</v>
      </c>
      <c r="D158" s="58">
        <v>0.8</v>
      </c>
      <c r="E158" s="58">
        <v>3.8</v>
      </c>
      <c r="F158" s="58">
        <v>4.6</v>
      </c>
      <c r="G158" s="29">
        <v>56</v>
      </c>
      <c r="H158" s="58">
        <v>20.2</v>
      </c>
      <c r="I158" s="58">
        <v>12.8</v>
      </c>
      <c r="J158" s="58">
        <v>0.5</v>
      </c>
      <c r="K158" s="58">
        <v>8</v>
      </c>
      <c r="L158" s="17" t="s">
        <v>609</v>
      </c>
      <c r="M158" s="57"/>
    </row>
    <row r="159" spans="1:13" ht="15.75">
      <c r="A159" s="123"/>
      <c r="B159" s="18" t="s">
        <v>610</v>
      </c>
      <c r="C159" s="19">
        <v>30</v>
      </c>
      <c r="D159" s="63">
        <v>0.4</v>
      </c>
      <c r="E159" s="63">
        <v>1.9</v>
      </c>
      <c r="F159" s="58">
        <v>2.5</v>
      </c>
      <c r="G159" s="86">
        <v>28</v>
      </c>
      <c r="H159" s="23">
        <v>6.96</v>
      </c>
      <c r="I159" s="23">
        <v>6.22</v>
      </c>
      <c r="J159" s="23">
        <v>0.26</v>
      </c>
      <c r="K159" s="58">
        <v>3.1</v>
      </c>
      <c r="L159" s="17" t="s">
        <v>609</v>
      </c>
      <c r="M159" s="57"/>
    </row>
    <row r="160" spans="1:13" ht="15.75">
      <c r="A160" s="105" t="s">
        <v>611</v>
      </c>
      <c r="B160" s="18" t="s">
        <v>610</v>
      </c>
      <c r="C160" s="19">
        <v>50</v>
      </c>
      <c r="D160" s="58">
        <v>0.7</v>
      </c>
      <c r="E160" s="58">
        <v>3.2</v>
      </c>
      <c r="F160" s="58">
        <v>4.2</v>
      </c>
      <c r="G160" s="86">
        <v>47</v>
      </c>
      <c r="H160" s="23">
        <v>11.6</v>
      </c>
      <c r="I160" s="23">
        <v>10.4</v>
      </c>
      <c r="J160" s="23">
        <v>0.4</v>
      </c>
      <c r="K160" s="58">
        <v>5.2</v>
      </c>
      <c r="L160" s="17" t="s">
        <v>609</v>
      </c>
      <c r="M160" s="57"/>
    </row>
    <row r="161" spans="1:13" ht="15.75">
      <c r="A161" s="105" t="s">
        <v>612</v>
      </c>
      <c r="B161" s="18" t="s">
        <v>613</v>
      </c>
      <c r="C161" s="19">
        <v>30</v>
      </c>
      <c r="D161" s="42">
        <v>0.5</v>
      </c>
      <c r="E161" s="42">
        <v>1.4</v>
      </c>
      <c r="F161" s="42">
        <v>1.8</v>
      </c>
      <c r="G161" s="53">
        <v>22</v>
      </c>
      <c r="H161" s="23">
        <v>6.09</v>
      </c>
      <c r="I161" s="23">
        <v>4.34</v>
      </c>
      <c r="J161" s="23">
        <v>0.2</v>
      </c>
      <c r="K161" s="42">
        <v>0.9</v>
      </c>
      <c r="L161" s="52" t="s">
        <v>614</v>
      </c>
      <c r="M161" s="18"/>
    </row>
    <row r="162" spans="1:13" ht="15.75">
      <c r="A162" s="105"/>
      <c r="B162" s="18" t="s">
        <v>613</v>
      </c>
      <c r="C162" s="19">
        <v>50</v>
      </c>
      <c r="D162" s="51">
        <f>D161/30*50</f>
        <v>0.8333333333333334</v>
      </c>
      <c r="E162" s="51">
        <f>E161/30*50</f>
        <v>2.333333333333333</v>
      </c>
      <c r="F162" s="51">
        <f>F161/30*50</f>
        <v>3.0000000000000004</v>
      </c>
      <c r="G162" s="53">
        <v>37</v>
      </c>
      <c r="H162" s="23">
        <f>H161/30*50</f>
        <v>10.149999999999999</v>
      </c>
      <c r="I162" s="23">
        <f>I161/30*50</f>
        <v>7.233333333333333</v>
      </c>
      <c r="J162" s="23">
        <f>J161/30*50</f>
        <v>0.33333333333333337</v>
      </c>
      <c r="K162" s="51">
        <f>K161/30*50</f>
        <v>1.5000000000000002</v>
      </c>
      <c r="L162" s="52" t="s">
        <v>614</v>
      </c>
      <c r="M162" s="18"/>
    </row>
    <row r="163" spans="1:13" ht="15.75">
      <c r="A163" s="105" t="s">
        <v>615</v>
      </c>
      <c r="B163" s="18" t="s">
        <v>163</v>
      </c>
      <c r="C163" s="19">
        <v>30</v>
      </c>
      <c r="D163" s="42">
        <v>0.3</v>
      </c>
      <c r="E163" s="42">
        <v>1.4</v>
      </c>
      <c r="F163" s="42">
        <v>1.8</v>
      </c>
      <c r="G163" s="53">
        <v>21</v>
      </c>
      <c r="H163" s="23">
        <v>5.45</v>
      </c>
      <c r="I163" s="23">
        <v>3.96</v>
      </c>
      <c r="J163" s="23">
        <v>0.18</v>
      </c>
      <c r="K163" s="42">
        <v>1.7</v>
      </c>
      <c r="L163" s="52" t="s">
        <v>616</v>
      </c>
      <c r="M163" s="18"/>
    </row>
    <row r="164" spans="1:13" ht="15.75">
      <c r="A164" s="105"/>
      <c r="B164" s="18" t="s">
        <v>163</v>
      </c>
      <c r="C164" s="19">
        <v>50</v>
      </c>
      <c r="D164" s="51">
        <v>0.5</v>
      </c>
      <c r="E164" s="51">
        <v>2.3</v>
      </c>
      <c r="F164" s="51">
        <v>3</v>
      </c>
      <c r="G164" s="53">
        <v>35</v>
      </c>
      <c r="H164" s="23">
        <v>9.1</v>
      </c>
      <c r="I164" s="23">
        <v>6.6</v>
      </c>
      <c r="J164" s="23">
        <v>0.3</v>
      </c>
      <c r="K164" s="51">
        <v>2.8</v>
      </c>
      <c r="L164" s="52" t="s">
        <v>616</v>
      </c>
      <c r="M164" s="18"/>
    </row>
    <row r="165" spans="1:13" ht="15.75">
      <c r="A165" s="105" t="s">
        <v>615</v>
      </c>
      <c r="B165" s="11" t="s">
        <v>146</v>
      </c>
      <c r="C165" s="2">
        <v>30</v>
      </c>
      <c r="D165" s="98">
        <v>0.7</v>
      </c>
      <c r="E165" s="98">
        <v>1.4</v>
      </c>
      <c r="F165" s="98">
        <v>3.7</v>
      </c>
      <c r="G165" s="53">
        <v>30</v>
      </c>
      <c r="H165" s="23">
        <v>11.47</v>
      </c>
      <c r="I165" s="23">
        <v>8.89</v>
      </c>
      <c r="J165" s="23">
        <v>0.53</v>
      </c>
      <c r="K165" s="98">
        <v>1.3</v>
      </c>
      <c r="L165" s="99" t="s">
        <v>134</v>
      </c>
      <c r="M165" s="57"/>
    </row>
    <row r="166" spans="1:13" ht="15.75">
      <c r="A166" s="105" t="s">
        <v>615</v>
      </c>
      <c r="B166" s="11" t="s">
        <v>146</v>
      </c>
      <c r="C166" s="2">
        <v>50</v>
      </c>
      <c r="D166" s="23">
        <v>1.2</v>
      </c>
      <c r="E166" s="23">
        <v>2.3</v>
      </c>
      <c r="F166" s="23">
        <v>6.2</v>
      </c>
      <c r="G166" s="53">
        <v>50</v>
      </c>
      <c r="H166" s="23">
        <v>0</v>
      </c>
      <c r="I166" s="23">
        <v>0</v>
      </c>
      <c r="J166" s="23">
        <v>0</v>
      </c>
      <c r="K166" s="23">
        <v>2.2</v>
      </c>
      <c r="L166" s="99" t="s">
        <v>134</v>
      </c>
      <c r="M166" s="57"/>
    </row>
    <row r="167" spans="1:13" ht="15.75">
      <c r="A167" s="105" t="s">
        <v>615</v>
      </c>
      <c r="B167" s="18" t="s">
        <v>133</v>
      </c>
      <c r="C167" s="2">
        <v>30</v>
      </c>
      <c r="D167" s="98">
        <v>0.7</v>
      </c>
      <c r="E167" s="98">
        <v>1.4</v>
      </c>
      <c r="F167" s="23">
        <v>3.3</v>
      </c>
      <c r="G167" s="53">
        <v>28</v>
      </c>
      <c r="H167" s="23">
        <v>9.19</v>
      </c>
      <c r="I167" s="23">
        <v>12.38</v>
      </c>
      <c r="J167" s="23">
        <v>0.66</v>
      </c>
      <c r="K167" s="20">
        <v>1.5</v>
      </c>
      <c r="L167" s="99" t="s">
        <v>134</v>
      </c>
      <c r="M167" s="57"/>
    </row>
    <row r="168" spans="1:13" ht="15.75">
      <c r="A168" s="105" t="s">
        <v>615</v>
      </c>
      <c r="B168" s="18" t="s">
        <v>133</v>
      </c>
      <c r="C168" s="19">
        <v>50</v>
      </c>
      <c r="D168" s="58">
        <v>1.2</v>
      </c>
      <c r="E168" s="58">
        <v>2.3</v>
      </c>
      <c r="F168" s="58">
        <v>5.5</v>
      </c>
      <c r="G168" s="86">
        <v>47</v>
      </c>
      <c r="H168" s="58">
        <v>15.3</v>
      </c>
      <c r="I168" s="58">
        <v>20.6</v>
      </c>
      <c r="J168" s="58">
        <v>1.1</v>
      </c>
      <c r="K168" s="51">
        <v>2.5</v>
      </c>
      <c r="L168" s="52" t="s">
        <v>134</v>
      </c>
      <c r="M168" s="57"/>
    </row>
    <row r="169" spans="1:13" ht="15.75">
      <c r="A169" s="105" t="s">
        <v>615</v>
      </c>
      <c r="B169" s="18" t="s">
        <v>617</v>
      </c>
      <c r="C169" s="19">
        <v>30</v>
      </c>
      <c r="D169" s="42">
        <v>0.4</v>
      </c>
      <c r="E169" s="42">
        <v>1.2</v>
      </c>
      <c r="F169" s="42">
        <v>2.1</v>
      </c>
      <c r="G169" s="86">
        <v>21</v>
      </c>
      <c r="H169" s="23">
        <v>9.6</v>
      </c>
      <c r="I169" s="23">
        <v>6.95</v>
      </c>
      <c r="J169" s="23">
        <v>0.28</v>
      </c>
      <c r="K169" s="42">
        <v>1.3</v>
      </c>
      <c r="L169" s="52" t="s">
        <v>618</v>
      </c>
      <c r="M169" s="18"/>
    </row>
    <row r="170" spans="1:13" ht="15.75">
      <c r="A170" s="105"/>
      <c r="B170" s="18" t="s">
        <v>617</v>
      </c>
      <c r="C170" s="19">
        <v>40</v>
      </c>
      <c r="D170" s="51">
        <v>0.5</v>
      </c>
      <c r="E170" s="51">
        <v>1.6</v>
      </c>
      <c r="F170" s="51">
        <v>2.8</v>
      </c>
      <c r="G170" s="43">
        <v>28</v>
      </c>
      <c r="H170" s="51">
        <v>12.8</v>
      </c>
      <c r="I170" s="51">
        <v>9.3</v>
      </c>
      <c r="J170" s="51">
        <v>0.4</v>
      </c>
      <c r="K170" s="51">
        <v>1.7</v>
      </c>
      <c r="L170" s="52" t="s">
        <v>618</v>
      </c>
      <c r="M170" s="18"/>
    </row>
    <row r="171" spans="1:13" ht="15.75">
      <c r="A171" s="105" t="s">
        <v>615</v>
      </c>
      <c r="B171" s="18" t="s">
        <v>617</v>
      </c>
      <c r="C171" s="19">
        <v>50</v>
      </c>
      <c r="D171" s="51">
        <v>0.7</v>
      </c>
      <c r="E171" s="51">
        <v>2</v>
      </c>
      <c r="F171" s="51">
        <v>3.5</v>
      </c>
      <c r="G171" s="86">
        <v>35</v>
      </c>
      <c r="H171" s="23">
        <v>16</v>
      </c>
      <c r="I171" s="23">
        <v>11.6</v>
      </c>
      <c r="J171" s="23">
        <v>0.5</v>
      </c>
      <c r="K171" s="51">
        <v>2.2</v>
      </c>
      <c r="L171" s="52" t="s">
        <v>618</v>
      </c>
      <c r="M171" s="18"/>
    </row>
    <row r="172" spans="1:13" ht="15.75">
      <c r="A172" s="105" t="s">
        <v>615</v>
      </c>
      <c r="B172" s="11" t="s">
        <v>163</v>
      </c>
      <c r="C172" s="2">
        <v>30</v>
      </c>
      <c r="D172" s="20">
        <v>0.6</v>
      </c>
      <c r="E172" s="20">
        <v>2.7</v>
      </c>
      <c r="F172" s="20">
        <v>2.56</v>
      </c>
      <c r="G172" s="92">
        <v>37</v>
      </c>
      <c r="H172" s="3">
        <v>5.1</v>
      </c>
      <c r="I172" s="3">
        <v>4.2</v>
      </c>
      <c r="J172" s="3">
        <v>0.2</v>
      </c>
      <c r="K172" s="3">
        <v>2.1</v>
      </c>
      <c r="L172" s="17" t="s">
        <v>27</v>
      </c>
      <c r="M172" s="57"/>
    </row>
    <row r="173" spans="1:13" ht="15.75">
      <c r="A173" s="105"/>
      <c r="B173" s="11" t="s">
        <v>163</v>
      </c>
      <c r="C173" s="2">
        <v>35</v>
      </c>
      <c r="D173" s="20">
        <v>0.7</v>
      </c>
      <c r="E173" s="20">
        <v>3.2</v>
      </c>
      <c r="F173" s="20">
        <v>3</v>
      </c>
      <c r="G173" s="40">
        <v>43</v>
      </c>
      <c r="H173" s="20">
        <v>6</v>
      </c>
      <c r="I173" s="20">
        <v>4.9</v>
      </c>
      <c r="J173" s="20">
        <v>0.2</v>
      </c>
      <c r="K173" s="20">
        <v>2.5</v>
      </c>
      <c r="L173" s="17" t="s">
        <v>27</v>
      </c>
      <c r="M173" s="57"/>
    </row>
    <row r="174" spans="1:13" ht="15.75">
      <c r="A174" s="105"/>
      <c r="B174" s="11" t="s">
        <v>163</v>
      </c>
      <c r="C174" s="2">
        <v>40</v>
      </c>
      <c r="D174" s="20">
        <v>0.8</v>
      </c>
      <c r="E174" s="20">
        <v>3.6</v>
      </c>
      <c r="F174" s="20">
        <v>3.4</v>
      </c>
      <c r="G174" s="40">
        <v>49</v>
      </c>
      <c r="H174" s="20">
        <v>6.8</v>
      </c>
      <c r="I174" s="20">
        <v>5.6</v>
      </c>
      <c r="J174" s="20">
        <v>0.2</v>
      </c>
      <c r="K174" s="20">
        <v>2.8</v>
      </c>
      <c r="L174" s="17" t="s">
        <v>27</v>
      </c>
      <c r="M174" s="57"/>
    </row>
    <row r="175" spans="1:13" ht="15.75">
      <c r="A175" s="105" t="s">
        <v>615</v>
      </c>
      <c r="B175" s="18" t="s">
        <v>163</v>
      </c>
      <c r="C175" s="19">
        <v>50</v>
      </c>
      <c r="D175" s="20">
        <v>1</v>
      </c>
      <c r="E175" s="20">
        <v>4.5</v>
      </c>
      <c r="F175" s="20">
        <v>4.3</v>
      </c>
      <c r="G175" s="92">
        <v>61</v>
      </c>
      <c r="H175" s="3">
        <v>8.5</v>
      </c>
      <c r="I175" s="3">
        <v>7</v>
      </c>
      <c r="J175" s="3">
        <v>0.30000000000000004</v>
      </c>
      <c r="K175" s="3">
        <v>3.5</v>
      </c>
      <c r="L175" s="17" t="s">
        <v>27</v>
      </c>
      <c r="M175" s="57"/>
    </row>
    <row r="176" spans="1:13" ht="15.75">
      <c r="A176" s="105" t="s">
        <v>615</v>
      </c>
      <c r="B176" s="18" t="s">
        <v>619</v>
      </c>
      <c r="C176" s="19">
        <v>30</v>
      </c>
      <c r="D176" s="20">
        <v>0.51</v>
      </c>
      <c r="E176" s="20">
        <v>3.99</v>
      </c>
      <c r="F176" s="20">
        <v>2.07</v>
      </c>
      <c r="G176" s="92">
        <v>46</v>
      </c>
      <c r="H176" s="3">
        <v>12.9</v>
      </c>
      <c r="I176" s="3">
        <v>4.5</v>
      </c>
      <c r="J176" s="3">
        <v>0.2</v>
      </c>
      <c r="K176" s="3">
        <v>2.1</v>
      </c>
      <c r="L176" s="17" t="s">
        <v>27</v>
      </c>
      <c r="M176" s="57"/>
    </row>
    <row r="177" spans="1:13" ht="15.75">
      <c r="A177" s="105" t="s">
        <v>615</v>
      </c>
      <c r="B177" s="18" t="s">
        <v>619</v>
      </c>
      <c r="C177" s="19">
        <v>50</v>
      </c>
      <c r="D177" s="20">
        <v>0.9</v>
      </c>
      <c r="E177" s="20">
        <v>6.7</v>
      </c>
      <c r="F177" s="20">
        <v>3.5</v>
      </c>
      <c r="G177" s="92">
        <v>77</v>
      </c>
      <c r="H177" s="3">
        <f>H176/30*50</f>
        <v>21.5</v>
      </c>
      <c r="I177" s="3">
        <f>I176/30*50</f>
        <v>7.5</v>
      </c>
      <c r="J177" s="3">
        <f>J176/30*50</f>
        <v>0.33333333333333337</v>
      </c>
      <c r="K177" s="3">
        <v>3.5</v>
      </c>
      <c r="L177" s="17" t="s">
        <v>27</v>
      </c>
      <c r="M177" s="57"/>
    </row>
    <row r="178" spans="1:13" ht="15.75">
      <c r="A178" s="105" t="s">
        <v>615</v>
      </c>
      <c r="B178" s="18" t="s">
        <v>620</v>
      </c>
      <c r="C178" s="19">
        <v>30</v>
      </c>
      <c r="D178" s="20">
        <v>1.4</v>
      </c>
      <c r="E178" s="20">
        <v>0</v>
      </c>
      <c r="F178" s="20">
        <v>0.09</v>
      </c>
      <c r="G178" s="92">
        <v>18</v>
      </c>
      <c r="H178" s="3">
        <v>6</v>
      </c>
      <c r="I178" s="3">
        <v>4.7</v>
      </c>
      <c r="J178" s="3">
        <v>0.2</v>
      </c>
      <c r="K178" s="3">
        <v>0</v>
      </c>
      <c r="L178" s="17" t="s">
        <v>27</v>
      </c>
      <c r="M178" s="57"/>
    </row>
    <row r="179" spans="1:13" ht="15.75">
      <c r="A179" s="105" t="s">
        <v>615</v>
      </c>
      <c r="B179" s="18" t="s">
        <v>620</v>
      </c>
      <c r="C179" s="19">
        <v>50</v>
      </c>
      <c r="D179" s="20">
        <v>2.3</v>
      </c>
      <c r="E179" s="20">
        <v>0</v>
      </c>
      <c r="F179" s="20">
        <v>0.2</v>
      </c>
      <c r="G179" s="92">
        <v>30</v>
      </c>
      <c r="H179" s="3">
        <f>H178/30*50</f>
        <v>10</v>
      </c>
      <c r="I179" s="3">
        <f>I178/30*50</f>
        <v>7.833333333333334</v>
      </c>
      <c r="J179" s="3">
        <f>J178/30*50</f>
        <v>0.33333333333333337</v>
      </c>
      <c r="K179" s="3">
        <v>0</v>
      </c>
      <c r="L179" s="17" t="s">
        <v>27</v>
      </c>
      <c r="M179" s="57"/>
    </row>
    <row r="180" spans="1:13" ht="15.75">
      <c r="A180" s="105" t="s">
        <v>615</v>
      </c>
      <c r="B180" s="18" t="s">
        <v>621</v>
      </c>
      <c r="C180" s="19">
        <v>30</v>
      </c>
      <c r="D180" s="20">
        <v>1.17</v>
      </c>
      <c r="E180" s="20">
        <v>0.39</v>
      </c>
      <c r="F180" s="20">
        <v>0.66</v>
      </c>
      <c r="G180" s="21">
        <v>35</v>
      </c>
      <c r="H180" s="22">
        <v>1.26</v>
      </c>
      <c r="I180" s="23">
        <v>0.39</v>
      </c>
      <c r="J180" s="23">
        <v>0.01</v>
      </c>
      <c r="K180" s="23">
        <v>3</v>
      </c>
      <c r="L180" s="17" t="s">
        <v>27</v>
      </c>
      <c r="M180" s="57"/>
    </row>
    <row r="181" spans="1:13" ht="15.75">
      <c r="A181" s="105"/>
      <c r="B181" s="18" t="s">
        <v>621</v>
      </c>
      <c r="C181" s="19">
        <v>40</v>
      </c>
      <c r="D181" s="20">
        <v>1.6</v>
      </c>
      <c r="E181" s="20">
        <v>0.5</v>
      </c>
      <c r="F181" s="20">
        <v>0.9</v>
      </c>
      <c r="G181" s="40">
        <v>47</v>
      </c>
      <c r="H181" s="20">
        <v>1.7</v>
      </c>
      <c r="I181" s="20">
        <v>0.5</v>
      </c>
      <c r="J181" s="20">
        <v>0</v>
      </c>
      <c r="K181" s="20">
        <v>4</v>
      </c>
      <c r="L181" s="17" t="s">
        <v>27</v>
      </c>
      <c r="M181" s="57"/>
    </row>
    <row r="182" spans="1:13" ht="15.75">
      <c r="A182" s="105" t="s">
        <v>615</v>
      </c>
      <c r="B182" s="18" t="s">
        <v>621</v>
      </c>
      <c r="C182" s="19">
        <v>50</v>
      </c>
      <c r="D182" s="20">
        <v>2</v>
      </c>
      <c r="E182" s="20">
        <v>0.7</v>
      </c>
      <c r="F182" s="20">
        <v>1.1</v>
      </c>
      <c r="G182" s="21">
        <v>58</v>
      </c>
      <c r="H182" s="22">
        <f>H180/30*50</f>
        <v>2.1</v>
      </c>
      <c r="I182" s="22">
        <f>I180/30*50</f>
        <v>0.65</v>
      </c>
      <c r="J182" s="22">
        <f>J180/30*50</f>
        <v>0.016666666666666666</v>
      </c>
      <c r="K182" s="23">
        <v>5</v>
      </c>
      <c r="L182" s="17" t="s">
        <v>27</v>
      </c>
      <c r="M182" s="57"/>
    </row>
    <row r="183" spans="1:13" ht="15.75">
      <c r="A183" s="105" t="s">
        <v>615</v>
      </c>
      <c r="B183" s="18" t="s">
        <v>622</v>
      </c>
      <c r="C183" s="19">
        <v>30</v>
      </c>
      <c r="D183" s="20">
        <v>0.93</v>
      </c>
      <c r="E183" s="20">
        <v>0</v>
      </c>
      <c r="F183" s="20">
        <v>0.06</v>
      </c>
      <c r="G183" s="21">
        <v>12</v>
      </c>
      <c r="H183" s="22">
        <v>0.6</v>
      </c>
      <c r="I183" s="22">
        <v>0.63</v>
      </c>
      <c r="J183" s="23">
        <v>0.02</v>
      </c>
      <c r="K183" s="20">
        <v>3</v>
      </c>
      <c r="L183" s="17" t="s">
        <v>27</v>
      </c>
      <c r="M183" s="57"/>
    </row>
    <row r="184" spans="1:13" ht="15.75">
      <c r="A184" s="105"/>
      <c r="B184" s="18" t="s">
        <v>622</v>
      </c>
      <c r="C184" s="19">
        <v>40</v>
      </c>
      <c r="D184" s="20">
        <v>1.2</v>
      </c>
      <c r="E184" s="20">
        <v>0</v>
      </c>
      <c r="F184" s="20">
        <v>0.1</v>
      </c>
      <c r="G184" s="40">
        <v>16</v>
      </c>
      <c r="H184" s="20">
        <v>0.8</v>
      </c>
      <c r="I184" s="20">
        <v>0.8</v>
      </c>
      <c r="J184" s="20">
        <v>0</v>
      </c>
      <c r="K184" s="20">
        <v>4</v>
      </c>
      <c r="L184" s="17" t="s">
        <v>27</v>
      </c>
      <c r="M184" s="57"/>
    </row>
    <row r="185" spans="1:13" ht="15.75">
      <c r="A185" s="150" t="s">
        <v>623</v>
      </c>
      <c r="B185" s="18" t="s">
        <v>622</v>
      </c>
      <c r="C185" s="19">
        <v>50</v>
      </c>
      <c r="D185" s="20">
        <v>1.6</v>
      </c>
      <c r="E185" s="20">
        <v>0</v>
      </c>
      <c r="F185" s="20">
        <v>0.1</v>
      </c>
      <c r="G185" s="21">
        <v>20</v>
      </c>
      <c r="H185" s="22">
        <f>H183/30*50</f>
        <v>1</v>
      </c>
      <c r="I185" s="22">
        <f>I183/30*50</f>
        <v>1.05</v>
      </c>
      <c r="J185" s="22">
        <f>J183/30*50</f>
        <v>0.03333333333333333</v>
      </c>
      <c r="K185" s="20">
        <v>5</v>
      </c>
      <c r="L185" s="17" t="s">
        <v>27</v>
      </c>
      <c r="M185" s="57"/>
    </row>
    <row r="186" spans="1:13" ht="15.75">
      <c r="A186" s="150"/>
      <c r="B186" s="18" t="s">
        <v>622</v>
      </c>
      <c r="C186" s="19">
        <v>60</v>
      </c>
      <c r="D186" s="20">
        <v>1.9</v>
      </c>
      <c r="E186" s="20">
        <v>0</v>
      </c>
      <c r="F186" s="20">
        <v>0.1</v>
      </c>
      <c r="G186" s="40">
        <v>24</v>
      </c>
      <c r="H186" s="20">
        <v>1.2</v>
      </c>
      <c r="I186" s="20">
        <v>1.3</v>
      </c>
      <c r="J186" s="20">
        <v>0</v>
      </c>
      <c r="K186" s="20">
        <v>6</v>
      </c>
      <c r="L186" s="17" t="s">
        <v>27</v>
      </c>
      <c r="M186" s="57"/>
    </row>
    <row r="187" spans="1:13" ht="15.75">
      <c r="A187" s="150"/>
      <c r="B187" s="18" t="s">
        <v>26</v>
      </c>
      <c r="C187" s="19">
        <v>30</v>
      </c>
      <c r="D187" s="20">
        <v>0.18</v>
      </c>
      <c r="E187" s="20">
        <v>0</v>
      </c>
      <c r="F187" s="20">
        <v>1.26</v>
      </c>
      <c r="G187" s="21">
        <v>6</v>
      </c>
      <c r="H187" s="22">
        <v>3.3</v>
      </c>
      <c r="I187" s="22">
        <v>2.7</v>
      </c>
      <c r="J187" s="22">
        <v>0.2</v>
      </c>
      <c r="K187" s="23">
        <v>4.1</v>
      </c>
      <c r="L187" s="17" t="s">
        <v>27</v>
      </c>
      <c r="M187" s="57"/>
    </row>
    <row r="188" spans="1:13" ht="15.75">
      <c r="A188" s="123"/>
      <c r="B188" s="18" t="s">
        <v>26</v>
      </c>
      <c r="C188" s="19">
        <v>50</v>
      </c>
      <c r="D188" s="20">
        <v>0.3</v>
      </c>
      <c r="E188" s="20">
        <v>0</v>
      </c>
      <c r="F188" s="20">
        <v>2.1</v>
      </c>
      <c r="G188" s="21">
        <v>10</v>
      </c>
      <c r="H188" s="22">
        <f>H187/30*50</f>
        <v>5.5</v>
      </c>
      <c r="I188" s="22">
        <f>I187/30*50</f>
        <v>4.500000000000001</v>
      </c>
      <c r="J188" s="22">
        <f>J187/30*50</f>
        <v>0.33333333333333337</v>
      </c>
      <c r="K188" s="23">
        <v>6.8</v>
      </c>
      <c r="L188" s="17" t="s">
        <v>27</v>
      </c>
      <c r="M188" s="57"/>
    </row>
    <row r="189" spans="1:13" ht="15.75">
      <c r="A189" s="123"/>
      <c r="B189" s="18" t="s">
        <v>624</v>
      </c>
      <c r="C189" s="19">
        <v>30</v>
      </c>
      <c r="D189" s="20">
        <v>0.3</v>
      </c>
      <c r="E189" s="20">
        <v>0</v>
      </c>
      <c r="F189" s="20">
        <v>2.1</v>
      </c>
      <c r="G189" s="53">
        <v>10</v>
      </c>
      <c r="H189" s="23">
        <v>4.2</v>
      </c>
      <c r="I189" s="23">
        <v>3.6</v>
      </c>
      <c r="J189" s="23">
        <v>0.17</v>
      </c>
      <c r="K189" s="20">
        <v>4.5</v>
      </c>
      <c r="L189" s="17" t="s">
        <v>27</v>
      </c>
      <c r="M189" s="18"/>
    </row>
    <row r="190" spans="1:13" ht="15.75">
      <c r="A190" s="123"/>
      <c r="B190" s="18" t="s">
        <v>624</v>
      </c>
      <c r="C190" s="19">
        <v>50</v>
      </c>
      <c r="D190" s="20">
        <v>0.4</v>
      </c>
      <c r="E190" s="20">
        <v>0</v>
      </c>
      <c r="F190" s="20">
        <v>2.5</v>
      </c>
      <c r="G190" s="53">
        <v>12</v>
      </c>
      <c r="H190" s="23">
        <f>H189/30*50</f>
        <v>7.000000000000001</v>
      </c>
      <c r="I190" s="23">
        <f>I189/30*50</f>
        <v>6.000000000000001</v>
      </c>
      <c r="J190" s="23">
        <f>J189/30*50</f>
        <v>0.2833333333333333</v>
      </c>
      <c r="K190" s="20">
        <v>7.5</v>
      </c>
      <c r="L190" s="17" t="s">
        <v>27</v>
      </c>
      <c r="M190" s="18"/>
    </row>
    <row r="191" spans="1:13" ht="15.75">
      <c r="A191" s="123"/>
      <c r="B191" s="18" t="s">
        <v>625</v>
      </c>
      <c r="C191" s="19">
        <v>30</v>
      </c>
      <c r="D191" s="20">
        <v>0.6</v>
      </c>
      <c r="E191" s="20">
        <v>0</v>
      </c>
      <c r="F191" s="20">
        <v>0.6</v>
      </c>
      <c r="G191" s="154">
        <v>8</v>
      </c>
      <c r="H191" s="23">
        <v>6.9</v>
      </c>
      <c r="I191" s="23">
        <v>4.2</v>
      </c>
      <c r="J191" s="23">
        <v>0.18</v>
      </c>
      <c r="K191" s="20">
        <v>7.5</v>
      </c>
      <c r="L191" s="17" t="s">
        <v>27</v>
      </c>
      <c r="M191" s="18"/>
    </row>
    <row r="192" spans="1:13" ht="15.75">
      <c r="A192" s="123"/>
      <c r="B192" s="18" t="s">
        <v>625</v>
      </c>
      <c r="C192" s="155">
        <v>50</v>
      </c>
      <c r="D192" s="156">
        <v>1</v>
      </c>
      <c r="E192" s="156">
        <v>0</v>
      </c>
      <c r="F192" s="156">
        <v>1</v>
      </c>
      <c r="G192" s="68">
        <v>13</v>
      </c>
      <c r="H192" s="67">
        <f>H191/30*50</f>
        <v>11.5</v>
      </c>
      <c r="I192" s="67">
        <f>I191/30*50</f>
        <v>7.000000000000001</v>
      </c>
      <c r="J192" s="67">
        <f>J191/30*50</f>
        <v>0.3</v>
      </c>
      <c r="K192" s="156">
        <v>12.5</v>
      </c>
      <c r="L192" s="17" t="s">
        <v>27</v>
      </c>
      <c r="M192" s="18"/>
    </row>
    <row r="193" spans="1:13" ht="15.75">
      <c r="A193" s="123"/>
      <c r="B193" s="18" t="s">
        <v>626</v>
      </c>
      <c r="C193" s="19">
        <v>30</v>
      </c>
      <c r="D193" s="58">
        <v>0.24</v>
      </c>
      <c r="E193" s="58">
        <v>0</v>
      </c>
      <c r="F193" s="58">
        <v>0.75</v>
      </c>
      <c r="G193" s="86">
        <v>10</v>
      </c>
      <c r="H193" s="23">
        <v>5.1</v>
      </c>
      <c r="I193" s="23">
        <v>4.2</v>
      </c>
      <c r="J193" s="23">
        <v>0.15</v>
      </c>
      <c r="K193" s="23">
        <v>2.1</v>
      </c>
      <c r="L193" s="17" t="s">
        <v>627</v>
      </c>
      <c r="M193" s="18"/>
    </row>
    <row r="194" spans="1:13" ht="15.75">
      <c r="A194" s="123"/>
      <c r="B194" s="18" t="s">
        <v>626</v>
      </c>
      <c r="C194" s="19">
        <v>50</v>
      </c>
      <c r="D194" s="51">
        <v>0.4</v>
      </c>
      <c r="E194" s="51">
        <v>0</v>
      </c>
      <c r="F194" s="51">
        <v>1.25</v>
      </c>
      <c r="G194" s="43">
        <v>17</v>
      </c>
      <c r="H194" s="20">
        <f>H193/30*50</f>
        <v>8.5</v>
      </c>
      <c r="I194" s="20">
        <f>I193/30*50</f>
        <v>7.000000000000001</v>
      </c>
      <c r="J194" s="20">
        <f>J193/30*50</f>
        <v>0.25</v>
      </c>
      <c r="K194" s="20">
        <f>K193/30*50</f>
        <v>3.5000000000000004</v>
      </c>
      <c r="L194" s="17" t="s">
        <v>627</v>
      </c>
      <c r="M194" s="18"/>
    </row>
    <row r="195" spans="1:13" ht="15.75">
      <c r="A195" s="123"/>
      <c r="B195" s="18" t="s">
        <v>628</v>
      </c>
      <c r="C195" s="19">
        <v>30</v>
      </c>
      <c r="D195" s="51">
        <v>0.33</v>
      </c>
      <c r="E195" s="51">
        <v>0</v>
      </c>
      <c r="F195" s="51">
        <v>1.5</v>
      </c>
      <c r="G195" s="43">
        <v>5</v>
      </c>
      <c r="H195" s="20">
        <v>4.2</v>
      </c>
      <c r="I195" s="20">
        <v>6</v>
      </c>
      <c r="J195" s="20">
        <v>0.27</v>
      </c>
      <c r="K195" s="20">
        <v>7.5</v>
      </c>
      <c r="L195" s="17" t="s">
        <v>627</v>
      </c>
      <c r="M195" s="18"/>
    </row>
    <row r="196" spans="1:13" ht="15.75">
      <c r="A196" s="105" t="s">
        <v>629</v>
      </c>
      <c r="B196" s="18" t="s">
        <v>628</v>
      </c>
      <c r="C196" s="19">
        <v>50</v>
      </c>
      <c r="D196" s="51">
        <v>0.55</v>
      </c>
      <c r="E196" s="51">
        <v>0</v>
      </c>
      <c r="F196" s="51">
        <v>2.5</v>
      </c>
      <c r="G196" s="43">
        <v>8</v>
      </c>
      <c r="H196" s="20">
        <f>H195/30*50</f>
        <v>7.000000000000001</v>
      </c>
      <c r="I196" s="20">
        <f>I195/30*50</f>
        <v>10</v>
      </c>
      <c r="J196" s="20">
        <f>J195/30*50</f>
        <v>0.45000000000000007</v>
      </c>
      <c r="K196" s="20">
        <f>K195/30*50</f>
        <v>12.5</v>
      </c>
      <c r="L196" s="17" t="s">
        <v>627</v>
      </c>
      <c r="M196" s="18"/>
    </row>
    <row r="197" spans="1:13" ht="15.75">
      <c r="A197" s="105"/>
      <c r="B197" s="18" t="s">
        <v>630</v>
      </c>
      <c r="C197" s="19">
        <v>30</v>
      </c>
      <c r="D197" s="51">
        <v>0.39</v>
      </c>
      <c r="E197" s="51">
        <v>0</v>
      </c>
      <c r="F197" s="51">
        <v>1.65</v>
      </c>
      <c r="G197" s="43">
        <v>8</v>
      </c>
      <c r="H197" s="51">
        <v>2.4</v>
      </c>
      <c r="I197" s="22">
        <v>2.1</v>
      </c>
      <c r="J197" s="22">
        <v>0.2</v>
      </c>
      <c r="K197" s="22">
        <v>60</v>
      </c>
      <c r="L197" s="17" t="s">
        <v>627</v>
      </c>
      <c r="M197" s="18"/>
    </row>
    <row r="198" spans="1:13" ht="15.75">
      <c r="A198" s="123"/>
      <c r="B198" s="18" t="s">
        <v>630</v>
      </c>
      <c r="C198" s="19">
        <v>50</v>
      </c>
      <c r="D198" s="51">
        <v>0.65</v>
      </c>
      <c r="E198" s="51">
        <v>0</v>
      </c>
      <c r="F198" s="51">
        <v>2.75</v>
      </c>
      <c r="G198" s="43">
        <v>13</v>
      </c>
      <c r="H198" s="51">
        <f>H197/30*50</f>
        <v>4</v>
      </c>
      <c r="I198" s="51">
        <f>I197/30*50</f>
        <v>3.5000000000000004</v>
      </c>
      <c r="J198" s="51">
        <f>J197/30*50</f>
        <v>0.33333333333333337</v>
      </c>
      <c r="K198" s="51">
        <f>K197/30*50</f>
        <v>100</v>
      </c>
      <c r="L198" s="17" t="s">
        <v>627</v>
      </c>
      <c r="M198" s="18"/>
    </row>
    <row r="199" spans="1:13" ht="15.75">
      <c r="A199" s="105" t="s">
        <v>631</v>
      </c>
      <c r="B199" s="18" t="s">
        <v>632</v>
      </c>
      <c r="C199" s="35">
        <v>1</v>
      </c>
      <c r="D199" s="58">
        <v>0.04</v>
      </c>
      <c r="E199" s="58">
        <v>0</v>
      </c>
      <c r="F199" s="58">
        <v>0.08</v>
      </c>
      <c r="G199" s="157">
        <v>0.46</v>
      </c>
      <c r="H199" s="23">
        <v>2.23</v>
      </c>
      <c r="I199" s="23">
        <v>0.7</v>
      </c>
      <c r="J199" s="23">
        <v>0.016</v>
      </c>
      <c r="K199" s="23">
        <v>1.5</v>
      </c>
      <c r="L199" s="17" t="s">
        <v>627</v>
      </c>
      <c r="M199" s="57"/>
    </row>
    <row r="200" spans="1:13" ht="15.75">
      <c r="A200" s="105"/>
      <c r="B200" s="18" t="s">
        <v>632</v>
      </c>
      <c r="C200" s="35">
        <v>2</v>
      </c>
      <c r="D200" s="51">
        <v>0.08</v>
      </c>
      <c r="E200" s="51">
        <v>0</v>
      </c>
      <c r="F200" s="51">
        <v>0.16</v>
      </c>
      <c r="G200" s="158">
        <v>0.92</v>
      </c>
      <c r="H200" s="20">
        <f>H199/1*2</f>
        <v>4.46</v>
      </c>
      <c r="I200" s="20">
        <f>I199/1*2</f>
        <v>1.4</v>
      </c>
      <c r="J200" s="20">
        <f>J199/1*2</f>
        <v>0.032</v>
      </c>
      <c r="K200" s="20">
        <v>3</v>
      </c>
      <c r="L200" s="17" t="s">
        <v>627</v>
      </c>
      <c r="M200" s="57"/>
    </row>
    <row r="201" spans="1:13" ht="15.75">
      <c r="A201" s="123"/>
      <c r="B201" s="18" t="s">
        <v>633</v>
      </c>
      <c r="C201" s="35">
        <v>1</v>
      </c>
      <c r="D201" s="51">
        <v>0.03</v>
      </c>
      <c r="E201" s="51">
        <v>0.005</v>
      </c>
      <c r="F201" s="51">
        <v>0.04</v>
      </c>
      <c r="G201" s="158">
        <v>0.32</v>
      </c>
      <c r="H201" s="51">
        <v>2.45</v>
      </c>
      <c r="I201" s="20">
        <v>0.85</v>
      </c>
      <c r="J201" s="20">
        <v>0.019</v>
      </c>
      <c r="K201" s="51">
        <v>1</v>
      </c>
      <c r="L201" s="17" t="s">
        <v>627</v>
      </c>
      <c r="M201" s="57"/>
    </row>
    <row r="202" spans="1:13" ht="15.75">
      <c r="A202" s="105" t="s">
        <v>634</v>
      </c>
      <c r="B202" s="18" t="s">
        <v>633</v>
      </c>
      <c r="C202" s="35">
        <v>2</v>
      </c>
      <c r="D202" s="51">
        <v>0.06</v>
      </c>
      <c r="E202" s="51">
        <v>0.01</v>
      </c>
      <c r="F202" s="51">
        <v>0.08</v>
      </c>
      <c r="G202" s="158">
        <v>0.62</v>
      </c>
      <c r="H202" s="51">
        <f>H201/1*2</f>
        <v>4.9</v>
      </c>
      <c r="I202" s="51">
        <f>I201/1*2</f>
        <v>1.7</v>
      </c>
      <c r="J202" s="51">
        <f>J201/1*2</f>
        <v>0.038</v>
      </c>
      <c r="K202" s="51">
        <v>2</v>
      </c>
      <c r="L202" s="17" t="s">
        <v>627</v>
      </c>
      <c r="M202" s="57"/>
    </row>
    <row r="203" spans="1:13" ht="15.75">
      <c r="A203" s="105"/>
      <c r="B203" s="18" t="s">
        <v>635</v>
      </c>
      <c r="C203" s="35">
        <v>1</v>
      </c>
      <c r="D203" s="51">
        <v>0.015</v>
      </c>
      <c r="E203" s="51">
        <v>0</v>
      </c>
      <c r="F203" s="51">
        <v>0.09</v>
      </c>
      <c r="G203" s="158">
        <v>0.3</v>
      </c>
      <c r="H203" s="51">
        <v>1</v>
      </c>
      <c r="I203" s="22">
        <v>0.18</v>
      </c>
      <c r="J203" s="22">
        <v>0.01</v>
      </c>
      <c r="K203" s="51">
        <v>0.7</v>
      </c>
      <c r="L203" s="17" t="s">
        <v>627</v>
      </c>
      <c r="M203" s="57"/>
    </row>
    <row r="204" spans="1:13" ht="15.75">
      <c r="A204" s="123"/>
      <c r="B204" s="18" t="s">
        <v>635</v>
      </c>
      <c r="C204" s="35">
        <v>2</v>
      </c>
      <c r="D204" s="51">
        <v>0.03</v>
      </c>
      <c r="E204" s="51">
        <v>0</v>
      </c>
      <c r="F204" s="51">
        <v>0.18</v>
      </c>
      <c r="G204" s="158">
        <v>0.6</v>
      </c>
      <c r="H204" s="51">
        <f>H203/1*2</f>
        <v>2</v>
      </c>
      <c r="I204" s="51">
        <f>I203/1*2</f>
        <v>0.36</v>
      </c>
      <c r="J204" s="51">
        <f>J203/1*2</f>
        <v>0.02</v>
      </c>
      <c r="K204" s="51">
        <v>1.4</v>
      </c>
      <c r="L204" s="17" t="s">
        <v>627</v>
      </c>
      <c r="M204" s="57"/>
    </row>
    <row r="205" spans="1:13" ht="15.75">
      <c r="A205" s="105" t="s">
        <v>636</v>
      </c>
      <c r="B205" s="18" t="s">
        <v>177</v>
      </c>
      <c r="C205" s="19">
        <v>30</v>
      </c>
      <c r="D205" s="51">
        <v>1.02</v>
      </c>
      <c r="E205" s="51">
        <v>2.37</v>
      </c>
      <c r="F205" s="51">
        <v>0.87</v>
      </c>
      <c r="G205" s="86">
        <v>19.3</v>
      </c>
      <c r="H205" s="23">
        <v>8.9</v>
      </c>
      <c r="I205" s="23">
        <v>3.2</v>
      </c>
      <c r="J205" s="23">
        <v>0.3</v>
      </c>
      <c r="K205" s="23">
        <v>7.2</v>
      </c>
      <c r="L205" s="17" t="s">
        <v>178</v>
      </c>
      <c r="M205" s="18"/>
    </row>
    <row r="206" spans="1:13" ht="15.75">
      <c r="A206" s="105"/>
      <c r="B206" s="18" t="s">
        <v>177</v>
      </c>
      <c r="C206" s="19">
        <v>50</v>
      </c>
      <c r="D206" s="51">
        <f>D205/30*50</f>
        <v>1.7000000000000002</v>
      </c>
      <c r="E206" s="51">
        <f>E205/30*50</f>
        <v>3.95</v>
      </c>
      <c r="F206" s="51">
        <f>F205/30*50</f>
        <v>1.4500000000000002</v>
      </c>
      <c r="G206" s="86">
        <v>32.1</v>
      </c>
      <c r="H206" s="23">
        <f>H205/30*50</f>
        <v>14.833333333333334</v>
      </c>
      <c r="I206" s="23">
        <f>I205/30*50</f>
        <v>5.333333333333334</v>
      </c>
      <c r="J206" s="23">
        <f>J205/30*50</f>
        <v>0.5</v>
      </c>
      <c r="K206" s="23">
        <v>12</v>
      </c>
      <c r="L206" s="17" t="s">
        <v>178</v>
      </c>
      <c r="M206" s="18"/>
    </row>
    <row r="207" spans="1:13" ht="15.75">
      <c r="A207" s="123"/>
      <c r="B207" s="18" t="s">
        <v>637</v>
      </c>
      <c r="C207" s="19">
        <v>30</v>
      </c>
      <c r="D207" s="51">
        <v>0.5</v>
      </c>
      <c r="E207" s="51">
        <v>1.8</v>
      </c>
      <c r="F207" s="51">
        <v>1.5</v>
      </c>
      <c r="G207" s="86">
        <v>24.9</v>
      </c>
      <c r="H207" s="23">
        <v>10.8</v>
      </c>
      <c r="I207" s="23">
        <v>5.5</v>
      </c>
      <c r="J207" s="23">
        <v>0.2</v>
      </c>
      <c r="K207" s="58">
        <v>15.5</v>
      </c>
      <c r="L207" s="52" t="s">
        <v>638</v>
      </c>
      <c r="M207" s="18"/>
    </row>
    <row r="208" spans="1:13" ht="15.75">
      <c r="A208" s="123"/>
      <c r="B208" s="18" t="s">
        <v>637</v>
      </c>
      <c r="C208" s="19">
        <v>50</v>
      </c>
      <c r="D208" s="51">
        <v>0.8</v>
      </c>
      <c r="E208" s="51">
        <v>3</v>
      </c>
      <c r="F208" s="51">
        <v>2.5</v>
      </c>
      <c r="G208" s="43">
        <v>42</v>
      </c>
      <c r="H208" s="23">
        <v>18</v>
      </c>
      <c r="I208" s="23">
        <v>9.2</v>
      </c>
      <c r="J208" s="23">
        <v>0.3</v>
      </c>
      <c r="K208" s="23">
        <v>25.8</v>
      </c>
      <c r="L208" s="52" t="s">
        <v>638</v>
      </c>
      <c r="M208" s="18"/>
    </row>
    <row r="209" spans="1:13" ht="15.75">
      <c r="A209" s="123"/>
      <c r="B209" s="18" t="s">
        <v>639</v>
      </c>
      <c r="C209" s="19">
        <v>30</v>
      </c>
      <c r="D209" s="51">
        <v>0.48</v>
      </c>
      <c r="E209" s="51">
        <v>1.8</v>
      </c>
      <c r="F209" s="51">
        <v>1.8</v>
      </c>
      <c r="G209" s="86">
        <v>25.9</v>
      </c>
      <c r="H209" s="23">
        <v>12.1</v>
      </c>
      <c r="I209" s="23">
        <v>5</v>
      </c>
      <c r="J209" s="23">
        <v>0.2</v>
      </c>
      <c r="K209" s="58">
        <v>15.1</v>
      </c>
      <c r="L209" s="52" t="s">
        <v>638</v>
      </c>
      <c r="M209" s="18"/>
    </row>
    <row r="210" spans="1:13" ht="15.75">
      <c r="A210" s="123"/>
      <c r="B210" s="18" t="s">
        <v>639</v>
      </c>
      <c r="C210" s="19">
        <v>50</v>
      </c>
      <c r="D210" s="51">
        <f aca="true" t="shared" si="3" ref="D210:K210">D209/30*50</f>
        <v>0.8</v>
      </c>
      <c r="E210" s="51">
        <f t="shared" si="3"/>
        <v>3.0000000000000004</v>
      </c>
      <c r="F210" s="51">
        <f t="shared" si="3"/>
        <v>3.0000000000000004</v>
      </c>
      <c r="G210" s="43">
        <f t="shared" si="3"/>
        <v>43.166666666666664</v>
      </c>
      <c r="H210" s="51">
        <f t="shared" si="3"/>
        <v>20.166666666666664</v>
      </c>
      <c r="I210" s="51">
        <f t="shared" si="3"/>
        <v>8.333333333333332</v>
      </c>
      <c r="J210" s="51">
        <f t="shared" si="3"/>
        <v>0.33333333333333337</v>
      </c>
      <c r="K210" s="51">
        <f t="shared" si="3"/>
        <v>25.166666666666664</v>
      </c>
      <c r="L210" s="52" t="s">
        <v>638</v>
      </c>
      <c r="M210" s="18"/>
    </row>
    <row r="211" spans="1:14" ht="15.75">
      <c r="A211" s="105" t="s">
        <v>469</v>
      </c>
      <c r="B211" s="18" t="s">
        <v>640</v>
      </c>
      <c r="C211" s="19">
        <v>30</v>
      </c>
      <c r="D211" s="58">
        <v>0.31</v>
      </c>
      <c r="E211" s="58">
        <v>2.4</v>
      </c>
      <c r="F211" s="58">
        <v>0.8</v>
      </c>
      <c r="G211" s="86">
        <v>28.3</v>
      </c>
      <c r="H211" s="23">
        <v>3.8</v>
      </c>
      <c r="I211" s="23">
        <v>1.2</v>
      </c>
      <c r="J211" s="23">
        <v>0.2</v>
      </c>
      <c r="K211" s="23">
        <v>23.5</v>
      </c>
      <c r="L211" s="17" t="s">
        <v>641</v>
      </c>
      <c r="M211" s="57" t="s">
        <v>535</v>
      </c>
      <c r="N211" s="159"/>
    </row>
    <row r="212" spans="1:14" ht="15.75">
      <c r="A212" s="105"/>
      <c r="B212" s="18" t="s">
        <v>640</v>
      </c>
      <c r="C212" s="19">
        <v>50</v>
      </c>
      <c r="D212" s="58">
        <f aca="true" t="shared" si="4" ref="D212:K212">D211/30*50</f>
        <v>0.5166666666666666</v>
      </c>
      <c r="E212" s="58">
        <f t="shared" si="4"/>
        <v>4</v>
      </c>
      <c r="F212" s="58">
        <f t="shared" si="4"/>
        <v>1.3333333333333335</v>
      </c>
      <c r="G212" s="86">
        <f t="shared" si="4"/>
        <v>47.16666666666667</v>
      </c>
      <c r="H212" s="58">
        <f t="shared" si="4"/>
        <v>6.333333333333332</v>
      </c>
      <c r="I212" s="58">
        <f t="shared" si="4"/>
        <v>2</v>
      </c>
      <c r="J212" s="58">
        <f t="shared" si="4"/>
        <v>0.33333333333333337</v>
      </c>
      <c r="K212" s="58">
        <f t="shared" si="4"/>
        <v>39.166666666666664</v>
      </c>
      <c r="L212" s="17" t="s">
        <v>641</v>
      </c>
      <c r="M212" s="57" t="s">
        <v>535</v>
      </c>
      <c r="N212" s="159"/>
    </row>
    <row r="213" spans="1:14" ht="15.75">
      <c r="A213" s="105"/>
      <c r="B213" s="18" t="s">
        <v>640</v>
      </c>
      <c r="C213" s="19">
        <v>30</v>
      </c>
      <c r="D213" s="58">
        <v>0.3</v>
      </c>
      <c r="E213" s="58">
        <v>2.4</v>
      </c>
      <c r="F213" s="58">
        <v>0.9</v>
      </c>
      <c r="G213" s="86">
        <v>28.9</v>
      </c>
      <c r="H213" s="23">
        <v>3.4</v>
      </c>
      <c r="I213" s="23">
        <v>2.2</v>
      </c>
      <c r="J213" s="23">
        <v>0.3</v>
      </c>
      <c r="K213" s="23">
        <v>42</v>
      </c>
      <c r="L213" s="17" t="s">
        <v>641</v>
      </c>
      <c r="M213" s="57" t="s">
        <v>536</v>
      </c>
      <c r="N213" s="159"/>
    </row>
    <row r="214" spans="1:14" ht="15.75">
      <c r="A214" s="105"/>
      <c r="B214" s="18" t="s">
        <v>640</v>
      </c>
      <c r="C214" s="19">
        <v>50</v>
      </c>
      <c r="D214" s="58">
        <f aca="true" t="shared" si="5" ref="D214:K214">D213/30*50</f>
        <v>0.5</v>
      </c>
      <c r="E214" s="58">
        <f t="shared" si="5"/>
        <v>4</v>
      </c>
      <c r="F214" s="58">
        <f t="shared" si="5"/>
        <v>1.5000000000000002</v>
      </c>
      <c r="G214" s="53">
        <f t="shared" si="5"/>
        <v>48.166666666666664</v>
      </c>
      <c r="H214" s="58">
        <f t="shared" si="5"/>
        <v>5.666666666666666</v>
      </c>
      <c r="I214" s="58">
        <f t="shared" si="5"/>
        <v>3.6666666666666665</v>
      </c>
      <c r="J214" s="58">
        <f t="shared" si="5"/>
        <v>0.5</v>
      </c>
      <c r="K214" s="58">
        <f t="shared" si="5"/>
        <v>70</v>
      </c>
      <c r="L214" s="17" t="s">
        <v>641</v>
      </c>
      <c r="M214" s="57" t="s">
        <v>536</v>
      </c>
      <c r="N214" s="159"/>
    </row>
    <row r="215" spans="1:14" ht="15.75">
      <c r="A215" s="123"/>
      <c r="B215" s="18" t="s">
        <v>642</v>
      </c>
      <c r="C215" s="19">
        <v>30</v>
      </c>
      <c r="D215" s="58">
        <v>0.34</v>
      </c>
      <c r="E215" s="58">
        <v>0.3</v>
      </c>
      <c r="F215" s="61">
        <v>0.8</v>
      </c>
      <c r="G215" s="60">
        <v>32.6</v>
      </c>
      <c r="H215" s="61">
        <v>7.9</v>
      </c>
      <c r="I215" s="58">
        <v>0.9</v>
      </c>
      <c r="J215" s="58">
        <v>0.2</v>
      </c>
      <c r="K215" s="58">
        <v>10.5</v>
      </c>
      <c r="L215" s="17" t="s">
        <v>643</v>
      </c>
      <c r="M215" s="57" t="s">
        <v>536</v>
      </c>
      <c r="N215" s="159"/>
    </row>
    <row r="216" spans="1:14" ht="15.75">
      <c r="A216" s="123"/>
      <c r="B216" s="18" t="s">
        <v>642</v>
      </c>
      <c r="C216" s="19">
        <v>50</v>
      </c>
      <c r="D216" s="58">
        <v>0.58</v>
      </c>
      <c r="E216" s="58">
        <v>0.5</v>
      </c>
      <c r="F216" s="61">
        <v>1.4</v>
      </c>
      <c r="G216" s="60">
        <v>54.5</v>
      </c>
      <c r="H216" s="61">
        <v>14.2</v>
      </c>
      <c r="I216" s="61">
        <v>1.5</v>
      </c>
      <c r="J216" s="58">
        <v>0.3</v>
      </c>
      <c r="K216" s="58">
        <v>17.9</v>
      </c>
      <c r="L216" s="17" t="s">
        <v>643</v>
      </c>
      <c r="M216" s="57" t="s">
        <v>536</v>
      </c>
      <c r="N216" s="159"/>
    </row>
    <row r="217" spans="1:13" ht="15.75">
      <c r="A217" s="105" t="s">
        <v>644</v>
      </c>
      <c r="B217" s="18" t="s">
        <v>645</v>
      </c>
      <c r="C217" s="19">
        <v>30</v>
      </c>
      <c r="D217" s="58">
        <v>0.63</v>
      </c>
      <c r="E217" s="58">
        <v>2.1</v>
      </c>
      <c r="F217" s="61">
        <v>3.6</v>
      </c>
      <c r="G217" s="60">
        <v>36.1</v>
      </c>
      <c r="H217" s="61">
        <v>6</v>
      </c>
      <c r="I217" s="58">
        <v>8.2</v>
      </c>
      <c r="J217" s="58">
        <v>0.3</v>
      </c>
      <c r="K217" s="58">
        <v>4.8</v>
      </c>
      <c r="L217" s="17" t="s">
        <v>646</v>
      </c>
      <c r="M217" s="18"/>
    </row>
    <row r="218" spans="1:13" ht="15.75">
      <c r="A218" s="105"/>
      <c r="B218" s="18" t="s">
        <v>645</v>
      </c>
      <c r="C218" s="19">
        <v>50</v>
      </c>
      <c r="D218" s="58">
        <v>1.05</v>
      </c>
      <c r="E218" s="58">
        <v>3.4</v>
      </c>
      <c r="F218" s="61">
        <v>6</v>
      </c>
      <c r="G218" s="60">
        <v>59.9</v>
      </c>
      <c r="H218" s="61">
        <v>10</v>
      </c>
      <c r="I218" s="61">
        <v>13.6</v>
      </c>
      <c r="J218" s="58">
        <v>0.4</v>
      </c>
      <c r="K218" s="58">
        <v>8</v>
      </c>
      <c r="L218" s="17" t="s">
        <v>646</v>
      </c>
      <c r="M218" s="18"/>
    </row>
    <row r="219" spans="1:13" ht="15.75">
      <c r="A219" s="105" t="s">
        <v>647</v>
      </c>
      <c r="B219" s="18" t="s">
        <v>648</v>
      </c>
      <c r="C219" s="19">
        <v>30</v>
      </c>
      <c r="D219" s="8">
        <v>0.45</v>
      </c>
      <c r="E219" s="8">
        <v>1.9</v>
      </c>
      <c r="F219" s="8">
        <v>2.7</v>
      </c>
      <c r="G219" s="160">
        <v>28.9</v>
      </c>
      <c r="H219" s="8">
        <v>6.9</v>
      </c>
      <c r="I219" s="8">
        <v>6.4</v>
      </c>
      <c r="J219" s="8">
        <v>0.2</v>
      </c>
      <c r="K219" s="8">
        <v>2.7</v>
      </c>
      <c r="L219" s="17" t="s">
        <v>649</v>
      </c>
      <c r="M219" s="18"/>
    </row>
    <row r="220" spans="1:13" ht="15.75">
      <c r="A220" s="105"/>
      <c r="B220" s="18" t="s">
        <v>648</v>
      </c>
      <c r="C220" s="19">
        <v>50</v>
      </c>
      <c r="D220" s="8">
        <v>0.7500000000000001</v>
      </c>
      <c r="E220" s="8">
        <v>3.166666666666666</v>
      </c>
      <c r="F220" s="8">
        <v>4.500000000000001</v>
      </c>
      <c r="G220" s="160">
        <v>48.166666666666664</v>
      </c>
      <c r="H220" s="8">
        <v>11.5</v>
      </c>
      <c r="I220" s="8">
        <v>10.666666666666668</v>
      </c>
      <c r="J220" s="8">
        <v>0.33333333333333337</v>
      </c>
      <c r="K220" s="8">
        <v>4.500000000000001</v>
      </c>
      <c r="L220" s="17" t="s">
        <v>649</v>
      </c>
      <c r="M220" s="18"/>
    </row>
    <row r="221" spans="1:13" ht="15.75">
      <c r="A221" s="105" t="s">
        <v>650</v>
      </c>
      <c r="B221" s="18" t="s">
        <v>651</v>
      </c>
      <c r="C221" s="19">
        <v>30</v>
      </c>
      <c r="D221" s="51">
        <v>0.64</v>
      </c>
      <c r="E221" s="51">
        <v>1.71</v>
      </c>
      <c r="F221" s="51">
        <v>6.48</v>
      </c>
      <c r="G221" s="86">
        <v>43.85</v>
      </c>
      <c r="H221" s="23">
        <v>19.3</v>
      </c>
      <c r="I221" s="23">
        <v>15.1</v>
      </c>
      <c r="J221" s="23">
        <v>0.4</v>
      </c>
      <c r="K221" s="58">
        <v>5.5</v>
      </c>
      <c r="L221" s="17" t="s">
        <v>652</v>
      </c>
      <c r="M221" s="18"/>
    </row>
    <row r="222" spans="1:13" ht="15.75">
      <c r="A222" s="105"/>
      <c r="B222" s="18" t="s">
        <v>651</v>
      </c>
      <c r="C222" s="19">
        <v>50</v>
      </c>
      <c r="D222" s="51">
        <f>D221/30*50</f>
        <v>1.0666666666666667</v>
      </c>
      <c r="E222" s="51">
        <f>E221/30*50</f>
        <v>2.85</v>
      </c>
      <c r="F222" s="51">
        <f>F221/30*50</f>
        <v>10.8</v>
      </c>
      <c r="G222" s="86">
        <v>73.08</v>
      </c>
      <c r="H222" s="23">
        <f>H221/30*50</f>
        <v>32.166666666666664</v>
      </c>
      <c r="I222" s="23">
        <f>I221/30*50</f>
        <v>25.166666666666664</v>
      </c>
      <c r="J222" s="23">
        <f>J221/30*50</f>
        <v>0.6666666666666667</v>
      </c>
      <c r="K222" s="58">
        <v>1.8</v>
      </c>
      <c r="L222" s="17" t="s">
        <v>652</v>
      </c>
      <c r="M222" s="18"/>
    </row>
    <row r="223" spans="1:13" ht="15.75">
      <c r="A223" s="105" t="s">
        <v>653</v>
      </c>
      <c r="B223" s="18" t="s">
        <v>93</v>
      </c>
      <c r="C223" s="19">
        <v>30</v>
      </c>
      <c r="D223" s="58">
        <v>0.36</v>
      </c>
      <c r="E223" s="63">
        <v>1.8</v>
      </c>
      <c r="F223" s="61">
        <v>1.9</v>
      </c>
      <c r="G223" s="60">
        <v>27.4</v>
      </c>
      <c r="H223" s="62">
        <v>9.5</v>
      </c>
      <c r="I223" s="63">
        <v>10.6</v>
      </c>
      <c r="J223" s="63">
        <v>0.2</v>
      </c>
      <c r="K223" s="63">
        <v>1.5</v>
      </c>
      <c r="L223" s="57" t="s">
        <v>94</v>
      </c>
      <c r="M223" s="18"/>
    </row>
    <row r="224" spans="1:13" ht="15.75">
      <c r="A224" s="105"/>
      <c r="B224" s="18" t="s">
        <v>93</v>
      </c>
      <c r="C224" s="19">
        <v>50</v>
      </c>
      <c r="D224" s="63">
        <v>0.6</v>
      </c>
      <c r="E224" s="58">
        <v>3</v>
      </c>
      <c r="F224" s="62">
        <v>3.2</v>
      </c>
      <c r="G224" s="60">
        <v>45.7</v>
      </c>
      <c r="H224" s="62">
        <v>15.8</v>
      </c>
      <c r="I224" s="62">
        <v>17.7</v>
      </c>
      <c r="J224" s="63">
        <v>0.3</v>
      </c>
      <c r="K224" s="63">
        <v>2.5</v>
      </c>
      <c r="L224" s="57" t="s">
        <v>94</v>
      </c>
      <c r="M224" s="18"/>
    </row>
    <row r="225" spans="1:13" ht="15.75">
      <c r="A225" s="105" t="s">
        <v>654</v>
      </c>
      <c r="B225" s="18" t="s">
        <v>655</v>
      </c>
      <c r="C225" s="19">
        <v>30</v>
      </c>
      <c r="D225" s="58">
        <v>0.46</v>
      </c>
      <c r="E225" s="63">
        <v>2.4</v>
      </c>
      <c r="F225" s="61">
        <v>1.7</v>
      </c>
      <c r="G225" s="60">
        <v>30.8</v>
      </c>
      <c r="H225" s="61">
        <v>12.06</v>
      </c>
      <c r="I225" s="63">
        <v>5.1</v>
      </c>
      <c r="J225" s="63">
        <v>0.3</v>
      </c>
      <c r="K225" s="63">
        <v>8.6</v>
      </c>
      <c r="L225" s="17" t="s">
        <v>656</v>
      </c>
      <c r="M225" s="57"/>
    </row>
    <row r="226" spans="1:13" ht="15.75">
      <c r="A226" s="105"/>
      <c r="B226" s="18" t="s">
        <v>655</v>
      </c>
      <c r="C226" s="19">
        <v>50</v>
      </c>
      <c r="D226" s="58">
        <v>0.77</v>
      </c>
      <c r="E226" s="58">
        <v>4</v>
      </c>
      <c r="F226" s="62">
        <v>2.9</v>
      </c>
      <c r="G226" s="60">
        <v>51.4</v>
      </c>
      <c r="H226" s="61">
        <v>20.1</v>
      </c>
      <c r="I226" s="62">
        <v>8.4</v>
      </c>
      <c r="J226" s="63">
        <v>0.4</v>
      </c>
      <c r="K226" s="63">
        <v>14.4</v>
      </c>
      <c r="L226" s="17" t="s">
        <v>656</v>
      </c>
      <c r="M226" s="57"/>
    </row>
    <row r="227" spans="1:13" ht="15.75">
      <c r="A227" s="105"/>
      <c r="B227" s="18" t="s">
        <v>655</v>
      </c>
      <c r="C227" s="19">
        <v>60</v>
      </c>
      <c r="D227" s="58">
        <v>0.9</v>
      </c>
      <c r="E227" s="58">
        <v>4.8</v>
      </c>
      <c r="F227" s="58">
        <v>3.5</v>
      </c>
      <c r="G227" s="86">
        <v>62</v>
      </c>
      <c r="H227" s="58">
        <v>24.1</v>
      </c>
      <c r="I227" s="58">
        <v>10.1</v>
      </c>
      <c r="J227" s="58">
        <v>0.5</v>
      </c>
      <c r="K227" s="58">
        <v>17.3</v>
      </c>
      <c r="L227" s="17" t="s">
        <v>656</v>
      </c>
      <c r="M227" s="57"/>
    </row>
    <row r="228" spans="1:13" ht="15.75">
      <c r="A228" s="123"/>
      <c r="B228" s="18" t="s">
        <v>657</v>
      </c>
      <c r="C228" s="19">
        <v>30</v>
      </c>
      <c r="D228" s="58">
        <v>0.35</v>
      </c>
      <c r="E228" s="58">
        <v>2.4</v>
      </c>
      <c r="F228" s="62">
        <v>1.8</v>
      </c>
      <c r="G228" s="60">
        <v>26.3</v>
      </c>
      <c r="H228" s="61">
        <v>9.79</v>
      </c>
      <c r="I228" s="62">
        <v>3.7</v>
      </c>
      <c r="J228" s="63">
        <v>0.3</v>
      </c>
      <c r="K228" s="63">
        <v>8.6</v>
      </c>
      <c r="L228" s="17" t="s">
        <v>656</v>
      </c>
      <c r="M228" s="57"/>
    </row>
    <row r="229" spans="1:13" ht="15.75">
      <c r="A229" s="123"/>
      <c r="B229" s="18" t="s">
        <v>657</v>
      </c>
      <c r="C229" s="19">
        <v>40</v>
      </c>
      <c r="D229" s="58">
        <v>12.3</v>
      </c>
      <c r="E229" s="58">
        <v>3.3</v>
      </c>
      <c r="F229" s="58">
        <v>2.4</v>
      </c>
      <c r="G229" s="86">
        <v>35</v>
      </c>
      <c r="H229" s="58">
        <v>12.3</v>
      </c>
      <c r="I229" s="58">
        <v>4.6</v>
      </c>
      <c r="J229" s="58">
        <v>0.4</v>
      </c>
      <c r="K229" s="58">
        <v>10.8</v>
      </c>
      <c r="L229" s="17" t="s">
        <v>656</v>
      </c>
      <c r="M229" s="57"/>
    </row>
    <row r="230" spans="1:13" ht="15.75">
      <c r="A230" s="123"/>
      <c r="B230" s="18" t="s">
        <v>657</v>
      </c>
      <c r="C230" s="19">
        <v>50</v>
      </c>
      <c r="D230" s="58">
        <v>15.36</v>
      </c>
      <c r="E230" s="58">
        <v>4.1</v>
      </c>
      <c r="F230" s="61">
        <v>3</v>
      </c>
      <c r="G230" s="60">
        <v>43.3</v>
      </c>
      <c r="H230" s="61">
        <v>15.36</v>
      </c>
      <c r="I230" s="62">
        <v>5.8</v>
      </c>
      <c r="J230" s="63">
        <v>0.5</v>
      </c>
      <c r="K230" s="63">
        <v>13.5</v>
      </c>
      <c r="L230" s="17" t="s">
        <v>656</v>
      </c>
      <c r="M230" s="57"/>
    </row>
    <row r="231" spans="1:13" ht="15.75">
      <c r="A231" s="123"/>
      <c r="B231" s="18" t="s">
        <v>657</v>
      </c>
      <c r="C231" s="19">
        <v>60</v>
      </c>
      <c r="D231" s="58">
        <v>18.4</v>
      </c>
      <c r="E231" s="58">
        <v>4.9</v>
      </c>
      <c r="F231" s="58">
        <v>3.6</v>
      </c>
      <c r="G231" s="86">
        <v>52</v>
      </c>
      <c r="H231" s="58">
        <v>18.4</v>
      </c>
      <c r="I231" s="58">
        <v>7</v>
      </c>
      <c r="J231" s="58">
        <v>0.6</v>
      </c>
      <c r="K231" s="58">
        <v>16.2</v>
      </c>
      <c r="L231" s="17" t="s">
        <v>656</v>
      </c>
      <c r="M231" s="39"/>
    </row>
    <row r="232" spans="1:13" ht="15.75">
      <c r="A232" s="161" t="s">
        <v>658</v>
      </c>
      <c r="B232" s="46" t="s">
        <v>659</v>
      </c>
      <c r="C232" s="19">
        <v>30</v>
      </c>
      <c r="D232" s="51">
        <v>0.28</v>
      </c>
      <c r="E232" s="51">
        <v>1.71</v>
      </c>
      <c r="F232" s="51">
        <v>2.83</v>
      </c>
      <c r="G232" s="60">
        <v>27.8</v>
      </c>
      <c r="H232" s="62">
        <v>6.3</v>
      </c>
      <c r="I232" s="63">
        <v>7.9</v>
      </c>
      <c r="J232" s="63">
        <v>0.3</v>
      </c>
      <c r="K232" s="51">
        <v>3.84</v>
      </c>
      <c r="L232" s="17" t="s">
        <v>660</v>
      </c>
      <c r="M232" s="124"/>
    </row>
    <row r="233" spans="1:13" ht="15.75">
      <c r="A233" s="161" t="s">
        <v>658</v>
      </c>
      <c r="B233" s="46" t="s">
        <v>659</v>
      </c>
      <c r="C233" s="19">
        <v>50</v>
      </c>
      <c r="D233" s="51">
        <f>D232/30*50</f>
        <v>0.46666666666666673</v>
      </c>
      <c r="E233" s="51">
        <f>E232/30*50</f>
        <v>2.85</v>
      </c>
      <c r="F233" s="51">
        <f>F232/30*50</f>
        <v>4.716666666666667</v>
      </c>
      <c r="G233" s="60">
        <v>46.4</v>
      </c>
      <c r="H233" s="61">
        <f>H232/30*50</f>
        <v>10.5</v>
      </c>
      <c r="I233" s="61">
        <f>I232/30*50</f>
        <v>13.166666666666668</v>
      </c>
      <c r="J233" s="61">
        <f>J232/30*50</f>
        <v>0.5</v>
      </c>
      <c r="K233" s="51">
        <f>K232/30*50</f>
        <v>6.4</v>
      </c>
      <c r="L233" s="17" t="s">
        <v>660</v>
      </c>
      <c r="M233" s="124"/>
    </row>
    <row r="234" spans="1:13" ht="15.75">
      <c r="A234" s="161" t="s">
        <v>658</v>
      </c>
      <c r="B234" s="46" t="s">
        <v>661</v>
      </c>
      <c r="C234" s="19">
        <v>30</v>
      </c>
      <c r="D234" s="58">
        <v>0.38</v>
      </c>
      <c r="E234" s="63">
        <v>0</v>
      </c>
      <c r="F234" s="61">
        <v>6.8</v>
      </c>
      <c r="G234" s="60">
        <v>29.6</v>
      </c>
      <c r="H234" s="62">
        <v>9.4</v>
      </c>
      <c r="I234" s="63">
        <v>10.1</v>
      </c>
      <c r="J234" s="63">
        <v>0.3</v>
      </c>
      <c r="K234" s="63">
        <v>1.7</v>
      </c>
      <c r="L234" s="162" t="s">
        <v>662</v>
      </c>
      <c r="M234" s="124"/>
    </row>
    <row r="235" spans="1:13" ht="15.75">
      <c r="A235" s="163" t="s">
        <v>663</v>
      </c>
      <c r="B235" s="46" t="s">
        <v>661</v>
      </c>
      <c r="C235" s="19">
        <v>50</v>
      </c>
      <c r="D235" s="58">
        <v>0.63</v>
      </c>
      <c r="E235" s="58">
        <v>0.1</v>
      </c>
      <c r="F235" s="62">
        <v>11.3</v>
      </c>
      <c r="G235" s="60">
        <v>49.4</v>
      </c>
      <c r="H235" s="62">
        <v>15.7</v>
      </c>
      <c r="I235" s="62">
        <v>16.9</v>
      </c>
      <c r="J235" s="63">
        <v>0.5</v>
      </c>
      <c r="K235" s="63">
        <v>2.9</v>
      </c>
      <c r="L235" s="162" t="s">
        <v>662</v>
      </c>
      <c r="M235" s="124"/>
    </row>
    <row r="236" spans="1:13" ht="15.75">
      <c r="A236" s="163" t="s">
        <v>664</v>
      </c>
      <c r="B236" s="46" t="s">
        <v>665</v>
      </c>
      <c r="C236" s="19">
        <v>30</v>
      </c>
      <c r="D236" s="58">
        <v>0.56</v>
      </c>
      <c r="E236" s="63">
        <v>0.2</v>
      </c>
      <c r="F236" s="61">
        <v>4</v>
      </c>
      <c r="G236" s="60">
        <v>20.4</v>
      </c>
      <c r="H236" s="61">
        <v>6.9</v>
      </c>
      <c r="I236" s="58">
        <v>8</v>
      </c>
      <c r="J236" s="58">
        <v>0.2</v>
      </c>
      <c r="K236" s="58">
        <v>1.2</v>
      </c>
      <c r="L236" s="17" t="s">
        <v>666</v>
      </c>
      <c r="M236" s="124"/>
    </row>
    <row r="237" spans="1:13" ht="15.75">
      <c r="A237" s="163" t="s">
        <v>664</v>
      </c>
      <c r="B237" s="46" t="s">
        <v>665</v>
      </c>
      <c r="C237" s="19">
        <v>50</v>
      </c>
      <c r="D237" s="58">
        <v>0.94</v>
      </c>
      <c r="E237" s="58">
        <v>0.3</v>
      </c>
      <c r="F237" s="62">
        <v>6.7</v>
      </c>
      <c r="G237" s="60">
        <v>34</v>
      </c>
      <c r="H237" s="61">
        <v>11.5</v>
      </c>
      <c r="I237" s="61">
        <v>13.3</v>
      </c>
      <c r="J237" s="58">
        <v>0.3</v>
      </c>
      <c r="K237" s="58">
        <v>1.9</v>
      </c>
      <c r="L237" s="17" t="s">
        <v>666</v>
      </c>
      <c r="M237" s="124"/>
    </row>
    <row r="238" spans="1:13" ht="15.75">
      <c r="A238" s="163" t="s">
        <v>664</v>
      </c>
      <c r="B238" s="46" t="s">
        <v>667</v>
      </c>
      <c r="C238" s="19">
        <v>30</v>
      </c>
      <c r="D238" s="58">
        <v>0.55</v>
      </c>
      <c r="E238" s="63">
        <v>0.03</v>
      </c>
      <c r="F238" s="61">
        <v>6.8</v>
      </c>
      <c r="G238" s="60">
        <v>27.9</v>
      </c>
      <c r="H238" s="62">
        <v>8.9</v>
      </c>
      <c r="I238" s="63">
        <v>11.1</v>
      </c>
      <c r="J238" s="63">
        <v>0.2</v>
      </c>
      <c r="K238" s="51">
        <v>1.5</v>
      </c>
      <c r="L238" s="52" t="s">
        <v>668</v>
      </c>
      <c r="M238" s="124"/>
    </row>
    <row r="239" spans="1:13" ht="15.75">
      <c r="A239" s="163" t="s">
        <v>664</v>
      </c>
      <c r="B239" s="46" t="s">
        <v>667</v>
      </c>
      <c r="C239" s="19">
        <v>50</v>
      </c>
      <c r="D239" s="58">
        <v>0.9</v>
      </c>
      <c r="E239" s="58">
        <v>0.1</v>
      </c>
      <c r="F239" s="61">
        <v>11.3</v>
      </c>
      <c r="G239" s="60">
        <v>50</v>
      </c>
      <c r="H239" s="61">
        <v>14.8</v>
      </c>
      <c r="I239" s="61">
        <v>18.5</v>
      </c>
      <c r="J239" s="61">
        <v>0.3</v>
      </c>
      <c r="K239" s="51">
        <v>2.5</v>
      </c>
      <c r="L239" s="52" t="s">
        <v>668</v>
      </c>
      <c r="M239" s="124"/>
    </row>
    <row r="240" spans="1:13" ht="15.75">
      <c r="A240" s="164" t="s">
        <v>669</v>
      </c>
      <c r="B240" s="46" t="s">
        <v>670</v>
      </c>
      <c r="C240" s="35">
        <v>30</v>
      </c>
      <c r="D240" s="63">
        <v>0.9</v>
      </c>
      <c r="E240" s="63">
        <v>2.6</v>
      </c>
      <c r="F240" s="59">
        <v>2.5</v>
      </c>
      <c r="G240" s="60">
        <v>37.7</v>
      </c>
      <c r="H240" s="61">
        <v>15.2</v>
      </c>
      <c r="I240" s="58">
        <v>4.5</v>
      </c>
      <c r="J240" s="58">
        <v>0.2</v>
      </c>
      <c r="K240" s="58">
        <v>3</v>
      </c>
      <c r="L240" s="28" t="s">
        <v>671</v>
      </c>
      <c r="M240" s="124"/>
    </row>
    <row r="241" spans="1:13" ht="15.75">
      <c r="A241" s="164" t="s">
        <v>669</v>
      </c>
      <c r="B241" s="46" t="s">
        <v>670</v>
      </c>
      <c r="C241" s="35">
        <v>50</v>
      </c>
      <c r="D241" s="63">
        <v>1.5</v>
      </c>
      <c r="E241" s="58">
        <v>4.4</v>
      </c>
      <c r="F241" s="62">
        <v>4.2</v>
      </c>
      <c r="G241" s="60">
        <v>63.1</v>
      </c>
      <c r="H241" s="61">
        <v>25.4</v>
      </c>
      <c r="I241" s="61">
        <v>7.4</v>
      </c>
      <c r="J241" s="58">
        <v>0.3</v>
      </c>
      <c r="K241" s="58">
        <v>5</v>
      </c>
      <c r="L241" s="28" t="s">
        <v>671</v>
      </c>
      <c r="M241" s="124"/>
    </row>
    <row r="242" spans="1:13" ht="15.75">
      <c r="A242" s="164" t="s">
        <v>672</v>
      </c>
      <c r="B242" s="46" t="s">
        <v>673</v>
      </c>
      <c r="C242" s="35">
        <v>30</v>
      </c>
      <c r="D242" s="58">
        <v>0.17</v>
      </c>
      <c r="E242" s="58">
        <v>1.58</v>
      </c>
      <c r="F242" s="58">
        <v>1.5</v>
      </c>
      <c r="G242" s="86">
        <v>20.88</v>
      </c>
      <c r="H242" s="23">
        <v>4.86</v>
      </c>
      <c r="I242" s="23">
        <v>2.89</v>
      </c>
      <c r="J242" s="23">
        <v>0.23</v>
      </c>
      <c r="K242" s="23">
        <v>3.74</v>
      </c>
      <c r="L242" s="52" t="s">
        <v>674</v>
      </c>
      <c r="M242" s="124"/>
    </row>
    <row r="243" spans="1:13" ht="15.75">
      <c r="A243" s="164" t="s">
        <v>675</v>
      </c>
      <c r="B243" s="46" t="s">
        <v>673</v>
      </c>
      <c r="C243" s="35">
        <v>50</v>
      </c>
      <c r="D243" s="58">
        <v>0.29</v>
      </c>
      <c r="E243" s="58">
        <v>2.63</v>
      </c>
      <c r="F243" s="58">
        <v>2.49</v>
      </c>
      <c r="G243" s="86">
        <v>34.8</v>
      </c>
      <c r="H243" s="23">
        <f>H242/30*50</f>
        <v>8.1</v>
      </c>
      <c r="I243" s="23">
        <f>I242/30*50</f>
        <v>4.816666666666667</v>
      </c>
      <c r="J243" s="23">
        <f>J242/30*50</f>
        <v>0.38333333333333336</v>
      </c>
      <c r="K243" s="23">
        <f>K242/30*50</f>
        <v>6.233333333333333</v>
      </c>
      <c r="L243" s="52" t="s">
        <v>674</v>
      </c>
      <c r="M243" s="124"/>
    </row>
    <row r="244" spans="1:13" ht="15.75">
      <c r="A244" s="164" t="s">
        <v>675</v>
      </c>
      <c r="B244" s="46" t="s">
        <v>676</v>
      </c>
      <c r="C244" s="35">
        <v>30</v>
      </c>
      <c r="D244" s="67">
        <v>0.26</v>
      </c>
      <c r="E244" s="67">
        <v>1.7</v>
      </c>
      <c r="F244" s="67">
        <v>1.3</v>
      </c>
      <c r="G244" s="68">
        <v>22</v>
      </c>
      <c r="H244" s="67">
        <v>2.3</v>
      </c>
      <c r="I244" s="67">
        <v>1.3</v>
      </c>
      <c r="J244" s="67">
        <v>0.3</v>
      </c>
      <c r="K244" s="67">
        <v>5.3</v>
      </c>
      <c r="L244" s="17" t="s">
        <v>677</v>
      </c>
      <c r="M244" s="124"/>
    </row>
    <row r="245" spans="1:13" ht="15.75">
      <c r="A245" s="164" t="s">
        <v>675</v>
      </c>
      <c r="B245" s="46" t="s">
        <v>676</v>
      </c>
      <c r="C245" s="35">
        <v>50</v>
      </c>
      <c r="D245" s="67">
        <v>0.53</v>
      </c>
      <c r="E245" s="67">
        <f>E244*50/30</f>
        <v>2.8333333333333335</v>
      </c>
      <c r="F245" s="67">
        <f>F244*50/30</f>
        <v>2.1666666666666665</v>
      </c>
      <c r="G245" s="68">
        <f>G244*50/30</f>
        <v>36.666666666666664</v>
      </c>
      <c r="H245" s="67">
        <f>H244/30*50</f>
        <v>3.833333333333333</v>
      </c>
      <c r="I245" s="67">
        <f>I244/30*50</f>
        <v>2.166666666666667</v>
      </c>
      <c r="J245" s="67">
        <f>J244/30*50</f>
        <v>0.5</v>
      </c>
      <c r="K245" s="67">
        <f>K244*50/30</f>
        <v>8.833333333333334</v>
      </c>
      <c r="L245" s="17" t="s">
        <v>677</v>
      </c>
      <c r="M245" s="124"/>
    </row>
    <row r="246" spans="1:13" ht="15.75">
      <c r="A246" s="164" t="s">
        <v>678</v>
      </c>
      <c r="B246" s="46" t="s">
        <v>146</v>
      </c>
      <c r="C246" s="35">
        <v>30</v>
      </c>
      <c r="D246" s="58">
        <v>0.58</v>
      </c>
      <c r="E246" s="63">
        <v>2.6</v>
      </c>
      <c r="F246" s="61">
        <v>3.4</v>
      </c>
      <c r="G246" s="60">
        <v>38.8</v>
      </c>
      <c r="H246" s="62">
        <v>14.1</v>
      </c>
      <c r="I246" s="63">
        <v>8.1</v>
      </c>
      <c r="J246" s="63">
        <v>0.5</v>
      </c>
      <c r="K246" s="63">
        <v>3.8</v>
      </c>
      <c r="L246" s="17" t="s">
        <v>147</v>
      </c>
      <c r="M246" s="124"/>
    </row>
    <row r="247" spans="1:13" ht="15.75">
      <c r="A247" s="164" t="s">
        <v>679</v>
      </c>
      <c r="B247" s="46" t="s">
        <v>146</v>
      </c>
      <c r="C247" s="35">
        <v>50</v>
      </c>
      <c r="D247" s="58">
        <v>0.97</v>
      </c>
      <c r="E247" s="58">
        <v>4.3</v>
      </c>
      <c r="F247" s="62">
        <v>5.6</v>
      </c>
      <c r="G247" s="60">
        <v>65</v>
      </c>
      <c r="H247" s="62">
        <v>23.6</v>
      </c>
      <c r="I247" s="62">
        <v>13.4</v>
      </c>
      <c r="J247" s="63">
        <v>0.9</v>
      </c>
      <c r="K247" s="63">
        <v>6.4</v>
      </c>
      <c r="L247" s="17" t="s">
        <v>147</v>
      </c>
      <c r="M247" s="124"/>
    </row>
    <row r="248" spans="2:13" ht="15.75">
      <c r="B248" s="46" t="s">
        <v>133</v>
      </c>
      <c r="C248" s="35">
        <v>30</v>
      </c>
      <c r="D248" s="63">
        <v>0.4</v>
      </c>
      <c r="E248" s="63">
        <v>2.3</v>
      </c>
      <c r="F248" s="61">
        <v>2.2</v>
      </c>
      <c r="G248" s="60">
        <v>31.8</v>
      </c>
      <c r="H248" s="61">
        <v>8.2</v>
      </c>
      <c r="I248" s="58">
        <v>10</v>
      </c>
      <c r="J248" s="58">
        <v>0.2</v>
      </c>
      <c r="K248" s="58">
        <v>2.3</v>
      </c>
      <c r="L248" s="28" t="s">
        <v>680</v>
      </c>
      <c r="M248" s="124"/>
    </row>
    <row r="249" spans="2:13" ht="15.75">
      <c r="B249" s="46" t="s">
        <v>133</v>
      </c>
      <c r="C249" s="35">
        <v>50</v>
      </c>
      <c r="D249" s="58">
        <v>0.71</v>
      </c>
      <c r="E249" s="58">
        <v>3.8</v>
      </c>
      <c r="F249" s="62">
        <v>3.6</v>
      </c>
      <c r="G249" s="60">
        <v>52.7</v>
      </c>
      <c r="H249" s="61">
        <v>13.6</v>
      </c>
      <c r="I249" s="61">
        <v>16.7</v>
      </c>
      <c r="J249" s="58">
        <v>0.4</v>
      </c>
      <c r="K249" s="58">
        <v>3.8</v>
      </c>
      <c r="L249" s="28" t="s">
        <v>680</v>
      </c>
      <c r="M249" s="124"/>
    </row>
    <row r="250" spans="2:13" ht="15.75">
      <c r="B250" s="165" t="s">
        <v>533</v>
      </c>
      <c r="C250" s="35">
        <v>30</v>
      </c>
      <c r="D250" s="63">
        <v>0.2</v>
      </c>
      <c r="E250" s="63">
        <v>2.4</v>
      </c>
      <c r="F250" s="61">
        <v>0.5</v>
      </c>
      <c r="G250" s="60">
        <v>26.8</v>
      </c>
      <c r="H250" s="61">
        <v>3.2</v>
      </c>
      <c r="I250" s="58">
        <v>2</v>
      </c>
      <c r="J250" s="58">
        <v>0.2</v>
      </c>
      <c r="K250" s="58">
        <v>4.8</v>
      </c>
      <c r="L250" s="17" t="s">
        <v>681</v>
      </c>
      <c r="M250" s="100"/>
    </row>
    <row r="251" spans="2:13" ht="15.75">
      <c r="B251" s="165" t="s">
        <v>533</v>
      </c>
      <c r="C251" s="35">
        <v>50</v>
      </c>
      <c r="D251" s="63">
        <v>0.4</v>
      </c>
      <c r="E251" s="58">
        <v>4</v>
      </c>
      <c r="F251" s="62">
        <v>0.9</v>
      </c>
      <c r="G251" s="60">
        <v>44.7</v>
      </c>
      <c r="H251" s="61">
        <v>5.3</v>
      </c>
      <c r="I251" s="61">
        <v>3.3</v>
      </c>
      <c r="J251" s="58">
        <v>0.3</v>
      </c>
      <c r="K251" s="58">
        <v>8.1</v>
      </c>
      <c r="L251" s="17" t="s">
        <v>681</v>
      </c>
      <c r="M251" s="100"/>
    </row>
    <row r="252" spans="2:13" ht="15.75">
      <c r="B252" s="46" t="s">
        <v>682</v>
      </c>
      <c r="C252" s="35">
        <v>30</v>
      </c>
      <c r="D252" s="63">
        <v>0.3</v>
      </c>
      <c r="E252" s="58">
        <v>2</v>
      </c>
      <c r="F252" s="59">
        <v>3.7</v>
      </c>
      <c r="G252" s="60">
        <v>28.1</v>
      </c>
      <c r="H252" s="62">
        <v>7.8</v>
      </c>
      <c r="I252" s="63">
        <v>4.5</v>
      </c>
      <c r="J252" s="63">
        <v>0.4</v>
      </c>
      <c r="K252" s="63">
        <v>2.7</v>
      </c>
      <c r="L252" s="17" t="s">
        <v>683</v>
      </c>
      <c r="M252" s="100"/>
    </row>
    <row r="253" spans="2:13" ht="15.75">
      <c r="B253" s="46" t="s">
        <v>682</v>
      </c>
      <c r="C253" s="35">
        <v>50</v>
      </c>
      <c r="D253" s="63">
        <v>0.5</v>
      </c>
      <c r="E253" s="58">
        <v>3.1</v>
      </c>
      <c r="F253" s="166">
        <v>6.5</v>
      </c>
      <c r="G253" s="60">
        <v>45.5</v>
      </c>
      <c r="H253" s="62">
        <v>13.3</v>
      </c>
      <c r="I253" s="62">
        <v>7.7</v>
      </c>
      <c r="J253" s="63">
        <v>0.8</v>
      </c>
      <c r="K253" s="63">
        <v>4.7</v>
      </c>
      <c r="L253" s="17" t="s">
        <v>683</v>
      </c>
      <c r="M253" s="100"/>
    </row>
    <row r="254" spans="2:13" ht="15.75">
      <c r="B254" s="46" t="s">
        <v>684</v>
      </c>
      <c r="C254" s="35">
        <v>30</v>
      </c>
      <c r="D254" s="58">
        <v>0.4</v>
      </c>
      <c r="E254" s="58">
        <v>2</v>
      </c>
      <c r="F254" s="58">
        <v>2.9</v>
      </c>
      <c r="G254" s="86">
        <v>25.7</v>
      </c>
      <c r="H254" s="58">
        <v>10.2</v>
      </c>
      <c r="I254" s="58">
        <v>6.1</v>
      </c>
      <c r="J254" s="63">
        <v>0.3</v>
      </c>
      <c r="K254" s="58">
        <v>2.5</v>
      </c>
      <c r="L254" s="17" t="s">
        <v>683</v>
      </c>
      <c r="M254" s="100"/>
    </row>
    <row r="255" spans="2:13" ht="15.75">
      <c r="B255" s="46" t="s">
        <v>684</v>
      </c>
      <c r="C255" s="35">
        <v>40</v>
      </c>
      <c r="D255" s="58">
        <v>0.5</v>
      </c>
      <c r="E255" s="58">
        <v>2.7</v>
      </c>
      <c r="F255" s="58">
        <v>3.9</v>
      </c>
      <c r="G255" s="86">
        <v>34</v>
      </c>
      <c r="H255" s="58">
        <v>13.6</v>
      </c>
      <c r="I255" s="58">
        <v>8.1</v>
      </c>
      <c r="J255" s="58">
        <v>0.4</v>
      </c>
      <c r="K255" s="58">
        <v>3.3</v>
      </c>
      <c r="L255" s="17" t="s">
        <v>683</v>
      </c>
      <c r="M255" s="100"/>
    </row>
    <row r="256" spans="2:13" ht="15.75">
      <c r="B256" s="46" t="s">
        <v>684</v>
      </c>
      <c r="C256" s="35">
        <v>50</v>
      </c>
      <c r="D256" s="58">
        <v>0.6</v>
      </c>
      <c r="E256" s="58">
        <v>3</v>
      </c>
      <c r="F256" s="58">
        <v>5.1</v>
      </c>
      <c r="G256" s="86">
        <v>40.6</v>
      </c>
      <c r="H256" s="58">
        <v>17</v>
      </c>
      <c r="I256" s="58">
        <v>10.1</v>
      </c>
      <c r="J256" s="63">
        <v>0.6</v>
      </c>
      <c r="K256" s="58">
        <v>4.2</v>
      </c>
      <c r="L256" s="17" t="s">
        <v>683</v>
      </c>
      <c r="M256" s="100"/>
    </row>
    <row r="257" spans="2:13" ht="15.75">
      <c r="B257" s="46" t="s">
        <v>685</v>
      </c>
      <c r="C257" s="35">
        <v>30</v>
      </c>
      <c r="D257" s="63">
        <v>0.3</v>
      </c>
      <c r="E257" s="58">
        <v>2</v>
      </c>
      <c r="F257" s="59">
        <v>0.4</v>
      </c>
      <c r="G257" s="60">
        <v>25.2</v>
      </c>
      <c r="H257" s="61">
        <v>0</v>
      </c>
      <c r="I257" s="63">
        <v>0.1</v>
      </c>
      <c r="J257" s="63">
        <v>0.3</v>
      </c>
      <c r="K257" s="63">
        <v>7.5</v>
      </c>
      <c r="L257" s="17" t="s">
        <v>686</v>
      </c>
      <c r="M257" s="100"/>
    </row>
    <row r="258" spans="2:13" ht="15.75">
      <c r="B258" s="46" t="s">
        <v>685</v>
      </c>
      <c r="C258" s="35">
        <v>50</v>
      </c>
      <c r="D258" s="63">
        <v>0.6</v>
      </c>
      <c r="E258" s="58">
        <v>3.4</v>
      </c>
      <c r="F258" s="62">
        <v>0.7</v>
      </c>
      <c r="G258" s="60">
        <v>41.7</v>
      </c>
      <c r="H258" s="62">
        <v>0.1</v>
      </c>
      <c r="I258" s="62">
        <v>0.1</v>
      </c>
      <c r="J258" s="63">
        <v>0.5</v>
      </c>
      <c r="K258" s="63">
        <v>12.5</v>
      </c>
      <c r="L258" s="17" t="s">
        <v>686</v>
      </c>
      <c r="M258" s="100"/>
    </row>
    <row r="259" spans="2:13" ht="15.75">
      <c r="B259" s="46" t="s">
        <v>112</v>
      </c>
      <c r="C259" s="35">
        <v>30</v>
      </c>
      <c r="D259" s="63">
        <v>1.2</v>
      </c>
      <c r="E259" s="63">
        <v>1.8</v>
      </c>
      <c r="F259" s="59">
        <v>2.3</v>
      </c>
      <c r="G259" s="60">
        <v>31</v>
      </c>
      <c r="H259" s="62">
        <v>7.6</v>
      </c>
      <c r="I259" s="63">
        <v>9.6</v>
      </c>
      <c r="J259" s="63">
        <v>0.2</v>
      </c>
      <c r="K259" s="63">
        <v>6.3</v>
      </c>
      <c r="L259" s="17" t="s">
        <v>113</v>
      </c>
      <c r="M259" s="100"/>
    </row>
    <row r="260" spans="2:13" ht="15.75">
      <c r="B260" s="46" t="s">
        <v>112</v>
      </c>
      <c r="C260" s="35">
        <v>50</v>
      </c>
      <c r="D260" s="63">
        <v>2.1</v>
      </c>
      <c r="E260" s="58">
        <v>3.1</v>
      </c>
      <c r="F260" s="62">
        <v>3.9</v>
      </c>
      <c r="G260" s="60">
        <v>51.7</v>
      </c>
      <c r="H260" s="62">
        <v>12.6</v>
      </c>
      <c r="I260" s="62">
        <v>15.9</v>
      </c>
      <c r="J260" s="63">
        <v>0.3</v>
      </c>
      <c r="K260" s="63">
        <v>10.6</v>
      </c>
      <c r="L260" s="17" t="s">
        <v>113</v>
      </c>
      <c r="M260" s="100"/>
    </row>
    <row r="261" spans="2:13" ht="15.75">
      <c r="B261" s="46" t="s">
        <v>687</v>
      </c>
      <c r="C261" s="35">
        <v>30</v>
      </c>
      <c r="D261" s="63">
        <v>0.2</v>
      </c>
      <c r="E261" s="63">
        <v>2.4</v>
      </c>
      <c r="F261" s="59">
        <v>1</v>
      </c>
      <c r="G261" s="60">
        <v>27.1</v>
      </c>
      <c r="H261" s="62">
        <v>6.8</v>
      </c>
      <c r="I261" s="63">
        <v>3.9</v>
      </c>
      <c r="J261" s="63">
        <v>0.2</v>
      </c>
      <c r="K261" s="63">
        <v>2.8</v>
      </c>
      <c r="L261" s="28" t="s">
        <v>688</v>
      </c>
      <c r="M261" s="100"/>
    </row>
    <row r="262" spans="2:13" ht="15.75">
      <c r="B262" s="46" t="s">
        <v>687</v>
      </c>
      <c r="C262" s="35">
        <v>50</v>
      </c>
      <c r="D262" s="63">
        <v>0.4</v>
      </c>
      <c r="E262" s="58">
        <v>4</v>
      </c>
      <c r="F262" s="166">
        <v>1.1</v>
      </c>
      <c r="G262" s="60">
        <v>45.1</v>
      </c>
      <c r="H262" s="62">
        <v>11.4</v>
      </c>
      <c r="I262" s="62">
        <v>6.4</v>
      </c>
      <c r="J262" s="63">
        <v>0.3</v>
      </c>
      <c r="K262" s="63">
        <v>4.6</v>
      </c>
      <c r="L262" s="28" t="s">
        <v>688</v>
      </c>
      <c r="M262" s="100"/>
    </row>
    <row r="263" spans="2:13" ht="15.75">
      <c r="B263" s="46" t="s">
        <v>689</v>
      </c>
      <c r="C263" s="35">
        <v>30</v>
      </c>
      <c r="D263" s="58">
        <v>0.2</v>
      </c>
      <c r="E263" s="58">
        <v>2.4</v>
      </c>
      <c r="F263" s="58">
        <v>0.7</v>
      </c>
      <c r="G263" s="86">
        <v>25.8</v>
      </c>
      <c r="H263" s="58">
        <v>11</v>
      </c>
      <c r="I263" s="58">
        <v>4.1</v>
      </c>
      <c r="J263" s="63">
        <v>0.2</v>
      </c>
      <c r="K263" s="58">
        <v>4</v>
      </c>
      <c r="L263" s="28" t="s">
        <v>688</v>
      </c>
      <c r="M263" s="100"/>
    </row>
    <row r="264" spans="2:13" ht="15.75">
      <c r="B264" s="46" t="s">
        <v>689</v>
      </c>
      <c r="C264" s="35">
        <v>50</v>
      </c>
      <c r="D264" s="58">
        <v>0.4</v>
      </c>
      <c r="E264" s="58">
        <v>4</v>
      </c>
      <c r="F264" s="58">
        <v>1.2</v>
      </c>
      <c r="G264" s="86">
        <v>43</v>
      </c>
      <c r="H264" s="58">
        <v>18.3</v>
      </c>
      <c r="I264" s="58">
        <v>6.8</v>
      </c>
      <c r="J264" s="63">
        <v>0.3</v>
      </c>
      <c r="K264" s="58">
        <v>6.6</v>
      </c>
      <c r="L264" s="28" t="s">
        <v>688</v>
      </c>
      <c r="M264" s="100"/>
    </row>
  </sheetData>
  <sheetProtection selectLockedCells="1" selectUnlockedCells="1"/>
  <mergeCells count="7">
    <mergeCell ref="M1:M2"/>
    <mergeCell ref="B1:B2"/>
    <mergeCell ref="C1:C2"/>
    <mergeCell ref="D1:G1"/>
    <mergeCell ref="H1:J1"/>
    <mergeCell ref="K1:K2"/>
    <mergeCell ref="L1:L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149"/>
  <sheetViews>
    <sheetView zoomScale="106" zoomScaleNormal="106" zoomScalePageLayoutView="0" workbookViewId="0" topLeftCell="A7">
      <selection activeCell="A21" sqref="A21:K21"/>
    </sheetView>
  </sheetViews>
  <sheetFormatPr defaultColWidth="9.00390625" defaultRowHeight="12.75"/>
  <cols>
    <col min="1" max="1" width="31.125" style="0" customWidth="1"/>
    <col min="11" max="11" width="22.00390625" style="167" customWidth="1"/>
    <col min="12" max="12" width="23.875" style="0" customWidth="1"/>
  </cols>
  <sheetData>
    <row r="1" spans="1:12" ht="15.75" customHeight="1">
      <c r="A1" s="855" t="s">
        <v>1</v>
      </c>
      <c r="B1" s="855" t="s">
        <v>193</v>
      </c>
      <c r="C1" s="850" t="s">
        <v>194</v>
      </c>
      <c r="D1" s="850"/>
      <c r="E1" s="850"/>
      <c r="F1" s="850"/>
      <c r="G1" s="851" t="s">
        <v>195</v>
      </c>
      <c r="H1" s="851"/>
      <c r="I1" s="851"/>
      <c r="J1" s="848" t="s">
        <v>196</v>
      </c>
      <c r="K1" s="848" t="s">
        <v>7</v>
      </c>
      <c r="L1" s="848" t="s">
        <v>197</v>
      </c>
    </row>
    <row r="2" spans="1:12" ht="47.25">
      <c r="A2" s="855"/>
      <c r="B2" s="855"/>
      <c r="C2" s="130" t="s">
        <v>198</v>
      </c>
      <c r="D2" s="130" t="s">
        <v>199</v>
      </c>
      <c r="E2" s="130" t="s">
        <v>200</v>
      </c>
      <c r="F2" s="130" t="s">
        <v>201</v>
      </c>
      <c r="G2" s="47" t="s">
        <v>11</v>
      </c>
      <c r="H2" s="47" t="s">
        <v>12</v>
      </c>
      <c r="I2" s="47" t="s">
        <v>13</v>
      </c>
      <c r="J2" s="848"/>
      <c r="K2" s="848"/>
      <c r="L2" s="848"/>
    </row>
    <row r="3" spans="1:12" ht="15.75">
      <c r="A3" s="14" t="s">
        <v>21</v>
      </c>
      <c r="B3" s="25">
        <v>35</v>
      </c>
      <c r="C3" s="48">
        <v>2.6</v>
      </c>
      <c r="D3" s="48">
        <v>1</v>
      </c>
      <c r="E3" s="48">
        <v>18</v>
      </c>
      <c r="F3" s="49">
        <v>92</v>
      </c>
      <c r="G3" s="48">
        <v>6.7</v>
      </c>
      <c r="H3" s="48">
        <v>4.6</v>
      </c>
      <c r="I3" s="48">
        <v>0.4</v>
      </c>
      <c r="J3" s="421">
        <v>0</v>
      </c>
      <c r="K3" s="15" t="s">
        <v>22</v>
      </c>
      <c r="L3" s="79"/>
    </row>
    <row r="4" spans="1:12" s="168" customFormat="1" ht="15.75">
      <c r="A4" s="14" t="s">
        <v>21</v>
      </c>
      <c r="B4" s="2">
        <v>30</v>
      </c>
      <c r="C4" s="3">
        <v>2.25</v>
      </c>
      <c r="D4" s="3">
        <v>0.87</v>
      </c>
      <c r="E4" s="3">
        <v>15.42</v>
      </c>
      <c r="F4" s="4">
        <v>78.6</v>
      </c>
      <c r="G4" s="3">
        <v>5.7</v>
      </c>
      <c r="H4" s="3">
        <v>3.9</v>
      </c>
      <c r="I4" s="3">
        <v>0.36</v>
      </c>
      <c r="J4" s="3">
        <v>0</v>
      </c>
      <c r="K4" s="15" t="s">
        <v>22</v>
      </c>
      <c r="L4" s="71"/>
    </row>
    <row r="5" spans="1:12" s="168" customFormat="1" ht="15.75">
      <c r="A5" s="14" t="s">
        <v>21</v>
      </c>
      <c r="B5" s="2">
        <v>23</v>
      </c>
      <c r="C5" s="3">
        <v>1.7</v>
      </c>
      <c r="D5" s="3">
        <v>0.7</v>
      </c>
      <c r="E5" s="3">
        <v>11.8</v>
      </c>
      <c r="F5" s="4">
        <v>60</v>
      </c>
      <c r="G5" s="3">
        <v>8.1</v>
      </c>
      <c r="H5" s="3">
        <v>10.9</v>
      </c>
      <c r="I5" s="3">
        <v>0.9</v>
      </c>
      <c r="J5" s="3">
        <v>0</v>
      </c>
      <c r="K5" s="15" t="s">
        <v>22</v>
      </c>
      <c r="L5" s="71"/>
    </row>
    <row r="6" spans="1:12" ht="15.75">
      <c r="A6" s="97" t="s">
        <v>21</v>
      </c>
      <c r="B6" s="19">
        <v>25</v>
      </c>
      <c r="C6" s="8">
        <v>1.9</v>
      </c>
      <c r="D6" s="8">
        <v>0.8</v>
      </c>
      <c r="E6" s="8">
        <v>12.8</v>
      </c>
      <c r="F6" s="9">
        <v>65.5</v>
      </c>
      <c r="G6" s="8">
        <v>8.8</v>
      </c>
      <c r="H6" s="8">
        <v>11.8</v>
      </c>
      <c r="I6" s="8">
        <v>1</v>
      </c>
      <c r="J6" s="8">
        <v>0</v>
      </c>
      <c r="K6" s="15" t="s">
        <v>22</v>
      </c>
      <c r="L6" s="57"/>
    </row>
    <row r="7" spans="1:12" ht="15.75">
      <c r="A7" s="97" t="s">
        <v>21</v>
      </c>
      <c r="B7" s="19">
        <v>27</v>
      </c>
      <c r="C7" s="8">
        <f>C6*27/25</f>
        <v>2.052</v>
      </c>
      <c r="D7" s="8">
        <f>D6*27/25</f>
        <v>0.8640000000000001</v>
      </c>
      <c r="E7" s="8">
        <f>E6*27/25</f>
        <v>13.824000000000002</v>
      </c>
      <c r="F7" s="9">
        <v>71</v>
      </c>
      <c r="G7" s="8">
        <f>G6*27/25</f>
        <v>9.504000000000001</v>
      </c>
      <c r="H7" s="8">
        <f>H6*27/25</f>
        <v>12.744000000000002</v>
      </c>
      <c r="I7" s="8">
        <f>I6*27/25</f>
        <v>1.08</v>
      </c>
      <c r="J7" s="8">
        <f>J6*27/25</f>
        <v>0</v>
      </c>
      <c r="K7" s="15" t="s">
        <v>22</v>
      </c>
      <c r="L7" s="57"/>
    </row>
    <row r="8" spans="1:12" ht="15.75">
      <c r="A8" s="97" t="s">
        <v>21</v>
      </c>
      <c r="B8" s="19">
        <v>22</v>
      </c>
      <c r="C8" s="8">
        <v>1.7</v>
      </c>
      <c r="D8" s="8">
        <v>0.7</v>
      </c>
      <c r="E8" s="8">
        <v>11.3</v>
      </c>
      <c r="F8" s="9">
        <v>58</v>
      </c>
      <c r="G8" s="8">
        <v>7.7</v>
      </c>
      <c r="H8" s="8">
        <v>10.4</v>
      </c>
      <c r="I8" s="8">
        <v>0.9</v>
      </c>
      <c r="J8" s="8">
        <v>0</v>
      </c>
      <c r="K8" s="15" t="s">
        <v>22</v>
      </c>
      <c r="L8" s="57"/>
    </row>
    <row r="9" spans="1:12" ht="15.75">
      <c r="A9" s="97" t="s">
        <v>21</v>
      </c>
      <c r="B9" s="19">
        <v>20</v>
      </c>
      <c r="C9" s="8">
        <v>1.5</v>
      </c>
      <c r="D9" s="8">
        <v>0.6</v>
      </c>
      <c r="E9" s="8">
        <v>10.3</v>
      </c>
      <c r="F9" s="9">
        <v>53</v>
      </c>
      <c r="G9" s="8">
        <v>7</v>
      </c>
      <c r="H9" s="8">
        <v>9.5</v>
      </c>
      <c r="I9" s="8">
        <v>0.8</v>
      </c>
      <c r="J9" s="8">
        <v>0</v>
      </c>
      <c r="K9" s="15" t="s">
        <v>22</v>
      </c>
      <c r="L9" s="57"/>
    </row>
    <row r="10" spans="1:12" ht="15.75">
      <c r="A10" s="11" t="s">
        <v>35</v>
      </c>
      <c r="B10" s="19">
        <v>42</v>
      </c>
      <c r="C10" s="8">
        <v>2.8</v>
      </c>
      <c r="D10" s="8">
        <v>0.5</v>
      </c>
      <c r="E10" s="8">
        <v>16.7</v>
      </c>
      <c r="F10" s="9">
        <v>84</v>
      </c>
      <c r="G10" s="8">
        <v>19.7</v>
      </c>
      <c r="H10" s="8">
        <v>20.6</v>
      </c>
      <c r="I10" s="8">
        <v>1.7</v>
      </c>
      <c r="J10" s="8">
        <v>0</v>
      </c>
      <c r="K10" s="15" t="s">
        <v>36</v>
      </c>
      <c r="L10" s="57"/>
    </row>
    <row r="11" spans="1:12" ht="15.75">
      <c r="A11" s="11" t="s">
        <v>35</v>
      </c>
      <c r="B11" s="19">
        <v>40</v>
      </c>
      <c r="C11" s="8">
        <v>2.7</v>
      </c>
      <c r="D11" s="8">
        <v>0.5</v>
      </c>
      <c r="E11" s="8">
        <v>15.9</v>
      </c>
      <c r="F11" s="9">
        <v>80</v>
      </c>
      <c r="G11" s="8">
        <v>18.8</v>
      </c>
      <c r="H11" s="8">
        <v>19.6</v>
      </c>
      <c r="I11" s="8">
        <v>1.6</v>
      </c>
      <c r="J11" s="8">
        <v>0</v>
      </c>
      <c r="K11" s="15" t="s">
        <v>36</v>
      </c>
      <c r="L11" s="57"/>
    </row>
    <row r="12" spans="1:12" ht="15.75">
      <c r="A12" s="11" t="s">
        <v>35</v>
      </c>
      <c r="B12" s="19">
        <v>34</v>
      </c>
      <c r="C12" s="8">
        <v>2.3</v>
      </c>
      <c r="D12" s="8">
        <v>0.4</v>
      </c>
      <c r="E12" s="8">
        <v>13.5</v>
      </c>
      <c r="F12" s="9">
        <v>68</v>
      </c>
      <c r="G12" s="8">
        <v>16</v>
      </c>
      <c r="H12" s="8">
        <v>16.7</v>
      </c>
      <c r="I12" s="8">
        <v>1.3</v>
      </c>
      <c r="J12" s="8">
        <v>0</v>
      </c>
      <c r="K12" s="15" t="s">
        <v>36</v>
      </c>
      <c r="L12" s="57"/>
    </row>
    <row r="13" spans="1:12" s="168" customFormat="1" ht="15.75">
      <c r="A13" s="11" t="s">
        <v>35</v>
      </c>
      <c r="B13" s="2">
        <v>30</v>
      </c>
      <c r="C13" s="3">
        <v>2.04</v>
      </c>
      <c r="D13" s="3">
        <v>0.39</v>
      </c>
      <c r="E13" s="3">
        <v>11.94</v>
      </c>
      <c r="F13" s="4">
        <v>60.3</v>
      </c>
      <c r="G13" s="3">
        <v>14.1</v>
      </c>
      <c r="H13" s="3">
        <v>14.7</v>
      </c>
      <c r="I13" s="3">
        <v>1.17</v>
      </c>
      <c r="J13" s="3">
        <v>0</v>
      </c>
      <c r="K13" s="15" t="s">
        <v>36</v>
      </c>
      <c r="L13" s="71"/>
    </row>
    <row r="14" spans="1:12" s="168" customFormat="1" ht="15.75">
      <c r="A14" s="11" t="s">
        <v>35</v>
      </c>
      <c r="B14" s="2">
        <v>28</v>
      </c>
      <c r="C14" s="3">
        <v>1.9</v>
      </c>
      <c r="D14" s="3">
        <v>0.4</v>
      </c>
      <c r="E14" s="3">
        <v>11.1</v>
      </c>
      <c r="F14" s="4">
        <v>56</v>
      </c>
      <c r="G14" s="3">
        <v>13.2</v>
      </c>
      <c r="H14" s="3">
        <v>13.7</v>
      </c>
      <c r="I14" s="3">
        <v>1.1</v>
      </c>
      <c r="J14" s="3">
        <v>0</v>
      </c>
      <c r="K14" s="15" t="s">
        <v>36</v>
      </c>
      <c r="L14" s="71"/>
    </row>
    <row r="15" spans="1:12" s="168" customFormat="1" ht="15.75">
      <c r="A15" s="11" t="s">
        <v>35</v>
      </c>
      <c r="B15" s="2">
        <v>25</v>
      </c>
      <c r="C15" s="3">
        <v>1.6</v>
      </c>
      <c r="D15" s="3">
        <v>0.3</v>
      </c>
      <c r="E15" s="3">
        <v>10.2</v>
      </c>
      <c r="F15" s="4">
        <v>51</v>
      </c>
      <c r="G15" s="3">
        <v>8.8</v>
      </c>
      <c r="H15" s="3">
        <v>11.7</v>
      </c>
      <c r="I15" s="3">
        <v>1</v>
      </c>
      <c r="J15" s="3">
        <v>0</v>
      </c>
      <c r="K15" s="15" t="s">
        <v>36</v>
      </c>
      <c r="L15" s="71"/>
    </row>
    <row r="16" spans="1:12" s="168" customFormat="1" ht="15.75">
      <c r="A16" s="18" t="s">
        <v>35</v>
      </c>
      <c r="B16" s="2">
        <v>23</v>
      </c>
      <c r="C16" s="3">
        <v>1.5</v>
      </c>
      <c r="D16" s="3">
        <v>0.3</v>
      </c>
      <c r="E16" s="3">
        <v>9.4</v>
      </c>
      <c r="F16" s="4">
        <v>47</v>
      </c>
      <c r="G16" s="3">
        <v>8.1</v>
      </c>
      <c r="H16" s="3">
        <v>10.8</v>
      </c>
      <c r="I16" s="3">
        <v>0.9</v>
      </c>
      <c r="J16" s="3">
        <v>0</v>
      </c>
      <c r="K16" s="15" t="s">
        <v>36</v>
      </c>
      <c r="L16" s="71"/>
    </row>
    <row r="17" spans="1:12" ht="15.75">
      <c r="A17" s="18" t="s">
        <v>35</v>
      </c>
      <c r="B17" s="19">
        <v>20</v>
      </c>
      <c r="C17" s="8">
        <v>1.32</v>
      </c>
      <c r="D17" s="8">
        <v>0.22</v>
      </c>
      <c r="E17" s="8">
        <v>8.2</v>
      </c>
      <c r="F17" s="9">
        <v>41.2</v>
      </c>
      <c r="G17" s="8">
        <v>7</v>
      </c>
      <c r="H17" s="8">
        <v>9.4</v>
      </c>
      <c r="I17" s="8">
        <v>0.8</v>
      </c>
      <c r="J17" s="8">
        <v>0</v>
      </c>
      <c r="K17" s="15" t="s">
        <v>36</v>
      </c>
      <c r="L17" s="57"/>
    </row>
    <row r="18" spans="1:12" ht="15.75">
      <c r="A18" s="18" t="s">
        <v>35</v>
      </c>
      <c r="B18" s="19">
        <v>17</v>
      </c>
      <c r="C18" s="8">
        <v>1.1</v>
      </c>
      <c r="D18" s="8">
        <v>0.2</v>
      </c>
      <c r="E18" s="8">
        <v>7</v>
      </c>
      <c r="F18" s="9">
        <v>35</v>
      </c>
      <c r="G18" s="8">
        <v>6</v>
      </c>
      <c r="H18" s="8">
        <v>8</v>
      </c>
      <c r="I18" s="8">
        <v>0.7</v>
      </c>
      <c r="J18" s="8">
        <v>0</v>
      </c>
      <c r="K18" s="15" t="s">
        <v>36</v>
      </c>
      <c r="L18" s="57"/>
    </row>
    <row r="19" spans="1:12" ht="15.75">
      <c r="A19" s="18" t="s">
        <v>35</v>
      </c>
      <c r="B19" s="19">
        <v>15</v>
      </c>
      <c r="C19" s="8">
        <v>1.1</v>
      </c>
      <c r="D19" s="8">
        <v>0.2</v>
      </c>
      <c r="E19" s="8">
        <v>6.2</v>
      </c>
      <c r="F19" s="9">
        <v>31</v>
      </c>
      <c r="G19" s="8">
        <v>5.3</v>
      </c>
      <c r="H19" s="8">
        <v>7.1</v>
      </c>
      <c r="I19" s="8">
        <v>0.6</v>
      </c>
      <c r="J19" s="8">
        <v>0</v>
      </c>
      <c r="K19" s="15" t="s">
        <v>36</v>
      </c>
      <c r="L19" s="57"/>
    </row>
    <row r="20" spans="1:12" ht="15.75">
      <c r="A20" s="18" t="s">
        <v>35</v>
      </c>
      <c r="B20" s="19">
        <v>14</v>
      </c>
      <c r="C20" s="8">
        <v>1</v>
      </c>
      <c r="D20" s="8">
        <v>0.2</v>
      </c>
      <c r="E20" s="8">
        <v>5.8</v>
      </c>
      <c r="F20" s="9">
        <v>29</v>
      </c>
      <c r="G20" s="8">
        <v>4.9</v>
      </c>
      <c r="H20" s="8">
        <v>6.6</v>
      </c>
      <c r="I20" s="8">
        <v>0.6</v>
      </c>
      <c r="J20" s="8">
        <v>0</v>
      </c>
      <c r="K20" s="15" t="s">
        <v>36</v>
      </c>
      <c r="L20" s="57"/>
    </row>
    <row r="21" spans="1:12" ht="15.75">
      <c r="A21" s="18" t="s">
        <v>35</v>
      </c>
      <c r="B21" s="19">
        <v>12</v>
      </c>
      <c r="C21" s="8">
        <v>0.9</v>
      </c>
      <c r="D21" s="8">
        <v>0.2</v>
      </c>
      <c r="E21" s="8">
        <v>5</v>
      </c>
      <c r="F21" s="9">
        <v>25</v>
      </c>
      <c r="G21" s="8">
        <v>4.2</v>
      </c>
      <c r="H21" s="8">
        <v>5.7</v>
      </c>
      <c r="I21" s="8">
        <v>0.5</v>
      </c>
      <c r="J21" s="8">
        <v>0</v>
      </c>
      <c r="K21" s="15" t="s">
        <v>36</v>
      </c>
      <c r="L21" s="57"/>
    </row>
    <row r="22" spans="1:12" ht="15.75">
      <c r="A22" s="18" t="s">
        <v>35</v>
      </c>
      <c r="B22" s="19">
        <v>10</v>
      </c>
      <c r="C22" s="8">
        <v>0.8</v>
      </c>
      <c r="D22" s="8">
        <v>0.2</v>
      </c>
      <c r="E22" s="8">
        <v>4.2</v>
      </c>
      <c r="F22" s="9">
        <v>21</v>
      </c>
      <c r="G22" s="8">
        <v>3.5</v>
      </c>
      <c r="H22" s="8">
        <v>4.8</v>
      </c>
      <c r="I22" s="8">
        <v>0.4</v>
      </c>
      <c r="J22" s="8">
        <v>0</v>
      </c>
      <c r="K22" s="15" t="s">
        <v>36</v>
      </c>
      <c r="L22" s="57"/>
    </row>
    <row r="23" spans="1:12" ht="15.75">
      <c r="A23" s="11" t="s">
        <v>33</v>
      </c>
      <c r="B23" s="19">
        <v>38</v>
      </c>
      <c r="C23" s="8">
        <v>2.9</v>
      </c>
      <c r="D23" s="8">
        <v>0.3</v>
      </c>
      <c r="E23" s="8">
        <v>18.7</v>
      </c>
      <c r="F23" s="9">
        <v>89</v>
      </c>
      <c r="G23" s="8">
        <v>7.6</v>
      </c>
      <c r="H23" s="8">
        <v>5.3</v>
      </c>
      <c r="I23" s="8">
        <v>0.4</v>
      </c>
      <c r="J23" s="8">
        <v>0</v>
      </c>
      <c r="K23" s="15" t="s">
        <v>34</v>
      </c>
      <c r="L23" s="57"/>
    </row>
    <row r="24" spans="1:12" ht="15.75">
      <c r="A24" s="11" t="s">
        <v>33</v>
      </c>
      <c r="B24" s="19">
        <v>35</v>
      </c>
      <c r="C24" s="8">
        <v>2.7</v>
      </c>
      <c r="D24" s="8">
        <v>0.3</v>
      </c>
      <c r="E24" s="8">
        <v>17.2</v>
      </c>
      <c r="F24" s="9">
        <v>82</v>
      </c>
      <c r="G24" s="8">
        <v>7</v>
      </c>
      <c r="H24" s="8">
        <v>4.9</v>
      </c>
      <c r="I24" s="8">
        <v>0.4</v>
      </c>
      <c r="J24" s="8">
        <v>0</v>
      </c>
      <c r="K24" s="15" t="s">
        <v>34</v>
      </c>
      <c r="L24" s="57"/>
    </row>
    <row r="25" spans="1:12" s="168" customFormat="1" ht="15.75">
      <c r="A25" s="11" t="s">
        <v>33</v>
      </c>
      <c r="B25" s="2">
        <v>30</v>
      </c>
      <c r="C25" s="3">
        <v>2.28</v>
      </c>
      <c r="D25" s="3">
        <v>0.24</v>
      </c>
      <c r="E25" s="3">
        <v>14.76</v>
      </c>
      <c r="F25" s="4">
        <v>70.5</v>
      </c>
      <c r="G25" s="3">
        <v>6</v>
      </c>
      <c r="H25" s="3">
        <v>4.2</v>
      </c>
      <c r="I25" s="3">
        <v>0.33</v>
      </c>
      <c r="J25" s="3">
        <v>0</v>
      </c>
      <c r="K25" s="15" t="s">
        <v>34</v>
      </c>
      <c r="L25" s="71"/>
    </row>
    <row r="26" spans="1:12" s="168" customFormat="1" ht="15.75">
      <c r="A26" s="11" t="s">
        <v>33</v>
      </c>
      <c r="B26" s="2">
        <v>27</v>
      </c>
      <c r="C26" s="3">
        <v>2.1</v>
      </c>
      <c r="D26" s="3">
        <v>0.2</v>
      </c>
      <c r="E26" s="3">
        <v>13.3</v>
      </c>
      <c r="F26" s="4">
        <v>64</v>
      </c>
      <c r="G26" s="3">
        <v>5.4</v>
      </c>
      <c r="H26" s="3">
        <v>3.8</v>
      </c>
      <c r="I26" s="3">
        <v>0.3</v>
      </c>
      <c r="J26" s="3">
        <v>0</v>
      </c>
      <c r="K26" s="15" t="s">
        <v>34</v>
      </c>
      <c r="L26" s="71"/>
    </row>
    <row r="27" spans="1:12" s="168" customFormat="1" ht="15.75">
      <c r="A27" s="11" t="s">
        <v>33</v>
      </c>
      <c r="B27" s="2">
        <v>25</v>
      </c>
      <c r="C27" s="3">
        <v>1.9</v>
      </c>
      <c r="D27" s="3">
        <v>0.2</v>
      </c>
      <c r="E27" s="3">
        <v>12.3</v>
      </c>
      <c r="F27" s="4">
        <v>59</v>
      </c>
      <c r="G27" s="3">
        <v>5</v>
      </c>
      <c r="H27" s="3">
        <v>3.5</v>
      </c>
      <c r="I27" s="3">
        <v>0.3</v>
      </c>
      <c r="J27" s="3">
        <v>0</v>
      </c>
      <c r="K27" s="15" t="s">
        <v>34</v>
      </c>
      <c r="L27" s="71"/>
    </row>
    <row r="28" spans="1:12" s="168" customFormat="1" ht="15.75">
      <c r="A28" s="18" t="s">
        <v>33</v>
      </c>
      <c r="B28" s="2">
        <v>22</v>
      </c>
      <c r="C28" s="3">
        <v>1.8</v>
      </c>
      <c r="D28" s="3">
        <v>0.2</v>
      </c>
      <c r="E28" s="3">
        <v>10.7</v>
      </c>
      <c r="F28" s="4">
        <v>53</v>
      </c>
      <c r="G28" s="3">
        <v>5.1</v>
      </c>
      <c r="H28" s="3">
        <v>7.3</v>
      </c>
      <c r="I28" s="3">
        <v>0.4</v>
      </c>
      <c r="J28" s="3">
        <v>0</v>
      </c>
      <c r="K28" s="15" t="s">
        <v>34</v>
      </c>
      <c r="L28" s="71"/>
    </row>
    <row r="29" spans="1:12" ht="15.75">
      <c r="A29" s="18" t="s">
        <v>33</v>
      </c>
      <c r="B29" s="19">
        <v>20</v>
      </c>
      <c r="C29" s="8">
        <v>1.62</v>
      </c>
      <c r="D29" s="8">
        <v>0.2</v>
      </c>
      <c r="E29" s="8">
        <v>9.76</v>
      </c>
      <c r="F29" s="9">
        <v>48.4</v>
      </c>
      <c r="G29" s="8">
        <v>4.6</v>
      </c>
      <c r="H29" s="8">
        <v>6.6</v>
      </c>
      <c r="I29" s="8">
        <v>0.4</v>
      </c>
      <c r="J29" s="8">
        <v>0</v>
      </c>
      <c r="K29" s="15" t="s">
        <v>34</v>
      </c>
      <c r="L29" s="57"/>
    </row>
    <row r="30" spans="1:12" ht="15.75">
      <c r="A30" s="18" t="s">
        <v>33</v>
      </c>
      <c r="B30" s="19">
        <v>18</v>
      </c>
      <c r="C30" s="8">
        <v>1.4</v>
      </c>
      <c r="D30" s="8">
        <v>0.2</v>
      </c>
      <c r="E30" s="8">
        <v>8.9</v>
      </c>
      <c r="F30" s="9">
        <v>43</v>
      </c>
      <c r="G30" s="8">
        <v>4.2</v>
      </c>
      <c r="H30" s="8">
        <v>6</v>
      </c>
      <c r="I30" s="8">
        <v>0.4</v>
      </c>
      <c r="J30" s="8">
        <v>0</v>
      </c>
      <c r="K30" s="15" t="s">
        <v>34</v>
      </c>
      <c r="L30" s="57"/>
    </row>
    <row r="31" spans="1:12" ht="15.75">
      <c r="A31" s="18" t="s">
        <v>33</v>
      </c>
      <c r="B31" s="19">
        <v>15</v>
      </c>
      <c r="C31" s="8">
        <v>1.2</v>
      </c>
      <c r="D31" s="8">
        <v>0.2</v>
      </c>
      <c r="E31" s="8">
        <v>7.4</v>
      </c>
      <c r="F31" s="9">
        <v>36</v>
      </c>
      <c r="G31" s="8">
        <v>3.5</v>
      </c>
      <c r="H31" s="8">
        <v>5</v>
      </c>
      <c r="I31" s="8">
        <v>0.3</v>
      </c>
      <c r="J31" s="8">
        <v>0</v>
      </c>
      <c r="K31" s="15" t="s">
        <v>34</v>
      </c>
      <c r="L31" s="57"/>
    </row>
    <row r="32" spans="1:12" ht="15.75">
      <c r="A32" s="18" t="s">
        <v>33</v>
      </c>
      <c r="B32" s="19">
        <v>14</v>
      </c>
      <c r="C32" s="8">
        <v>1.1</v>
      </c>
      <c r="D32" s="8">
        <v>0.2</v>
      </c>
      <c r="E32" s="8">
        <v>6.9</v>
      </c>
      <c r="F32" s="9">
        <v>34</v>
      </c>
      <c r="G32" s="8">
        <v>3.3</v>
      </c>
      <c r="H32" s="8">
        <v>4.7</v>
      </c>
      <c r="I32" s="8">
        <v>0.3</v>
      </c>
      <c r="J32" s="8">
        <v>0</v>
      </c>
      <c r="K32" s="15" t="s">
        <v>34</v>
      </c>
      <c r="L32" s="57"/>
    </row>
    <row r="33" spans="1:12" ht="15.75">
      <c r="A33" s="18" t="s">
        <v>33</v>
      </c>
      <c r="B33" s="19">
        <v>12</v>
      </c>
      <c r="C33" s="329">
        <v>0.9</v>
      </c>
      <c r="D33" s="329">
        <v>0.2</v>
      </c>
      <c r="E33" s="329">
        <v>5.9</v>
      </c>
      <c r="F33" s="330">
        <v>29</v>
      </c>
      <c r="G33" s="329">
        <v>2.8</v>
      </c>
      <c r="H33" s="329">
        <v>4</v>
      </c>
      <c r="I33" s="329">
        <v>0.3</v>
      </c>
      <c r="J33" s="329">
        <v>0</v>
      </c>
      <c r="K33" s="15" t="s">
        <v>34</v>
      </c>
      <c r="L33" s="57"/>
    </row>
    <row r="34" spans="1:12" ht="15.75">
      <c r="A34" s="18" t="s">
        <v>33</v>
      </c>
      <c r="B34" s="417">
        <v>10</v>
      </c>
      <c r="C34" s="419">
        <v>0.8</v>
      </c>
      <c r="D34" s="419">
        <v>0.2</v>
      </c>
      <c r="E34" s="419">
        <v>4.9</v>
      </c>
      <c r="F34" s="420">
        <v>24</v>
      </c>
      <c r="G34" s="419">
        <v>2.3</v>
      </c>
      <c r="H34" s="419">
        <v>3.3</v>
      </c>
      <c r="I34" s="419">
        <v>0.3</v>
      </c>
      <c r="J34" s="419">
        <v>0</v>
      </c>
      <c r="K34" s="418" t="s">
        <v>34</v>
      </c>
      <c r="L34" s="57"/>
    </row>
    <row r="35" spans="1:12" ht="15.75">
      <c r="A35" s="11" t="s">
        <v>131</v>
      </c>
      <c r="B35" s="85">
        <v>10</v>
      </c>
      <c r="C35" s="326">
        <v>1.83</v>
      </c>
      <c r="D35" s="326">
        <v>4.11</v>
      </c>
      <c r="E35" s="412">
        <v>0.03</v>
      </c>
      <c r="F35" s="413">
        <v>44.9</v>
      </c>
      <c r="G35" s="414">
        <v>69.24</v>
      </c>
      <c r="H35" s="326">
        <v>2.73</v>
      </c>
      <c r="I35" s="326">
        <v>0.08</v>
      </c>
      <c r="J35" s="326">
        <v>0.1</v>
      </c>
      <c r="K35" s="17" t="s">
        <v>132</v>
      </c>
      <c r="L35" s="57"/>
    </row>
    <row r="36" spans="1:12" ht="15.75">
      <c r="A36" s="11" t="s">
        <v>131</v>
      </c>
      <c r="B36" s="85">
        <v>20</v>
      </c>
      <c r="C36" s="326">
        <v>3.66</v>
      </c>
      <c r="D36" s="326">
        <v>8.23</v>
      </c>
      <c r="E36" s="412">
        <v>0.07</v>
      </c>
      <c r="F36" s="413">
        <v>89.8</v>
      </c>
      <c r="G36" s="414">
        <v>138.48</v>
      </c>
      <c r="H36" s="414">
        <v>5.46</v>
      </c>
      <c r="I36" s="326">
        <v>0.17</v>
      </c>
      <c r="J36" s="326">
        <v>0.1</v>
      </c>
      <c r="K36" s="17" t="s">
        <v>132</v>
      </c>
      <c r="L36" s="57"/>
    </row>
    <row r="37" spans="1:12" ht="15.75">
      <c r="A37" s="11" t="s">
        <v>690</v>
      </c>
      <c r="B37" s="85">
        <v>10</v>
      </c>
      <c r="C37" s="326">
        <v>1.87</v>
      </c>
      <c r="D37" s="326">
        <v>4.18</v>
      </c>
      <c r="E37" s="412">
        <v>0.03</v>
      </c>
      <c r="F37" s="413">
        <v>45.8</v>
      </c>
      <c r="G37" s="414">
        <v>77.04</v>
      </c>
      <c r="H37" s="414">
        <v>3.9</v>
      </c>
      <c r="I37" s="326">
        <v>0.06</v>
      </c>
      <c r="J37" s="326">
        <v>0.1</v>
      </c>
      <c r="K37" s="17" t="s">
        <v>132</v>
      </c>
      <c r="L37" s="57"/>
    </row>
    <row r="38" spans="1:12" ht="15.75">
      <c r="A38" s="11" t="s">
        <v>690</v>
      </c>
      <c r="B38" s="85">
        <v>20</v>
      </c>
      <c r="C38" s="326">
        <v>3.74</v>
      </c>
      <c r="D38" s="326">
        <v>8.37</v>
      </c>
      <c r="E38" s="412">
        <v>0.07</v>
      </c>
      <c r="F38" s="413">
        <v>91.6</v>
      </c>
      <c r="G38" s="414">
        <v>154.08</v>
      </c>
      <c r="H38" s="414">
        <v>7.8</v>
      </c>
      <c r="I38" s="326">
        <v>0.12</v>
      </c>
      <c r="J38" s="326">
        <v>0.1</v>
      </c>
      <c r="K38" s="17" t="s">
        <v>132</v>
      </c>
      <c r="L38" s="57"/>
    </row>
    <row r="39" spans="1:12" ht="15.75">
      <c r="A39" s="11" t="s">
        <v>691</v>
      </c>
      <c r="B39" s="85">
        <v>10</v>
      </c>
      <c r="C39" s="326">
        <v>2.05</v>
      </c>
      <c r="D39" s="326">
        <v>3.85</v>
      </c>
      <c r="E39" s="412">
        <v>0.03</v>
      </c>
      <c r="F39" s="413">
        <v>43.4</v>
      </c>
      <c r="G39" s="414">
        <v>157.2</v>
      </c>
      <c r="H39" s="414">
        <v>7.02</v>
      </c>
      <c r="I39" s="326">
        <v>0.17</v>
      </c>
      <c r="J39" s="326">
        <v>0.1</v>
      </c>
      <c r="K39" s="17" t="s">
        <v>132</v>
      </c>
      <c r="L39" s="57"/>
    </row>
    <row r="40" spans="1:12" ht="15.75">
      <c r="A40" s="11" t="s">
        <v>691</v>
      </c>
      <c r="B40" s="85">
        <v>20</v>
      </c>
      <c r="C40" s="326">
        <v>4.1</v>
      </c>
      <c r="D40" s="326">
        <v>7.7</v>
      </c>
      <c r="E40" s="412">
        <v>0.07</v>
      </c>
      <c r="F40" s="413">
        <v>86.7</v>
      </c>
      <c r="G40" s="414">
        <v>157.2</v>
      </c>
      <c r="H40" s="414">
        <v>7.02</v>
      </c>
      <c r="I40" s="326">
        <v>0.17</v>
      </c>
      <c r="J40" s="326">
        <v>0.1</v>
      </c>
      <c r="K40" s="17" t="s">
        <v>132</v>
      </c>
      <c r="L40" s="57"/>
    </row>
    <row r="41" spans="1:12" ht="15.75">
      <c r="A41" s="18" t="s">
        <v>45</v>
      </c>
      <c r="B41" s="41">
        <v>40</v>
      </c>
      <c r="C41" s="42">
        <v>2.5</v>
      </c>
      <c r="D41" s="42">
        <v>7.6</v>
      </c>
      <c r="E41" s="42">
        <v>14.6</v>
      </c>
      <c r="F41" s="43">
        <v>136</v>
      </c>
      <c r="G41" s="42">
        <v>9.3</v>
      </c>
      <c r="H41" s="42">
        <v>9.9</v>
      </c>
      <c r="I41" s="42">
        <v>0.6</v>
      </c>
      <c r="J41" s="42">
        <v>0</v>
      </c>
      <c r="K41" s="17" t="s">
        <v>46</v>
      </c>
      <c r="L41" s="127"/>
    </row>
    <row r="42" spans="1:12" ht="15.75">
      <c r="A42" s="18" t="s">
        <v>45</v>
      </c>
      <c r="B42" s="41">
        <v>35</v>
      </c>
      <c r="C42" s="42">
        <v>2.2</v>
      </c>
      <c r="D42" s="42">
        <v>6.7</v>
      </c>
      <c r="E42" s="42">
        <v>12.8</v>
      </c>
      <c r="F42" s="43">
        <v>119</v>
      </c>
      <c r="G42" s="42">
        <v>8.1</v>
      </c>
      <c r="H42" s="42">
        <v>8.7</v>
      </c>
      <c r="I42" s="42">
        <v>0.5</v>
      </c>
      <c r="J42" s="42">
        <v>0</v>
      </c>
      <c r="K42" s="17" t="s">
        <v>46</v>
      </c>
      <c r="L42" s="127"/>
    </row>
    <row r="43" spans="1:12" ht="15.75">
      <c r="A43" s="18" t="s">
        <v>45</v>
      </c>
      <c r="B43" s="41">
        <v>30</v>
      </c>
      <c r="C43" s="42">
        <v>1.9</v>
      </c>
      <c r="D43" s="42">
        <v>5.7</v>
      </c>
      <c r="E43" s="42">
        <v>11</v>
      </c>
      <c r="F43" s="43">
        <v>102</v>
      </c>
      <c r="G43" s="42">
        <v>7</v>
      </c>
      <c r="H43" s="42">
        <v>7.4</v>
      </c>
      <c r="I43" s="42">
        <v>0.5</v>
      </c>
      <c r="J43" s="42">
        <v>0</v>
      </c>
      <c r="K43" s="17" t="s">
        <v>46</v>
      </c>
      <c r="L43" s="127"/>
    </row>
    <row r="44" spans="1:12" ht="15.75">
      <c r="A44" s="18" t="s">
        <v>692</v>
      </c>
      <c r="B44" s="19">
        <v>55</v>
      </c>
      <c r="C44" s="8">
        <v>2.49</v>
      </c>
      <c r="D44" s="8">
        <v>3.93</v>
      </c>
      <c r="E44" s="8">
        <v>27.56</v>
      </c>
      <c r="F44" s="9">
        <v>160</v>
      </c>
      <c r="G44" s="8">
        <v>10.5</v>
      </c>
      <c r="H44" s="8">
        <v>11.7</v>
      </c>
      <c r="I44" s="8">
        <v>0.7</v>
      </c>
      <c r="J44" s="8">
        <v>0.5</v>
      </c>
      <c r="K44" s="17" t="s">
        <v>693</v>
      </c>
      <c r="L44" s="127"/>
    </row>
    <row r="45" spans="1:12" ht="15.75">
      <c r="A45" s="18" t="s">
        <v>485</v>
      </c>
      <c r="B45" s="19">
        <v>55</v>
      </c>
      <c r="C45" s="42">
        <v>2.5</v>
      </c>
      <c r="D45" s="42">
        <v>3.9</v>
      </c>
      <c r="E45" s="42">
        <v>28.9</v>
      </c>
      <c r="F45" s="43">
        <v>161</v>
      </c>
      <c r="G45" s="42">
        <v>10.5</v>
      </c>
      <c r="H45" s="42">
        <v>11.7</v>
      </c>
      <c r="I45" s="42">
        <v>0.7</v>
      </c>
      <c r="J45" s="42">
        <v>0.5</v>
      </c>
      <c r="K45" s="17" t="s">
        <v>693</v>
      </c>
      <c r="L45" s="91" t="s">
        <v>486</v>
      </c>
    </row>
    <row r="46" spans="1:12" ht="15.75">
      <c r="A46" s="18" t="s">
        <v>487</v>
      </c>
      <c r="B46" s="19">
        <v>55</v>
      </c>
      <c r="C46" s="42">
        <v>2.5</v>
      </c>
      <c r="D46" s="42">
        <v>3.9</v>
      </c>
      <c r="E46" s="42">
        <v>27.6</v>
      </c>
      <c r="F46" s="43">
        <v>156</v>
      </c>
      <c r="G46" s="42">
        <v>10.9</v>
      </c>
      <c r="H46" s="42">
        <v>11.3</v>
      </c>
      <c r="I46" s="42">
        <v>0.9</v>
      </c>
      <c r="J46" s="42">
        <v>0.1</v>
      </c>
      <c r="K46" s="17" t="s">
        <v>693</v>
      </c>
      <c r="L46" s="91" t="s">
        <v>488</v>
      </c>
    </row>
    <row r="47" spans="1:12" ht="15.75">
      <c r="A47" s="18" t="s">
        <v>694</v>
      </c>
      <c r="B47" s="19">
        <v>40</v>
      </c>
      <c r="C47" s="51">
        <v>4</v>
      </c>
      <c r="D47" s="51">
        <v>6</v>
      </c>
      <c r="E47" s="324">
        <v>13</v>
      </c>
      <c r="F47" s="43">
        <v>123</v>
      </c>
      <c r="G47" s="42">
        <v>85.4</v>
      </c>
      <c r="H47" s="42">
        <v>11.9</v>
      </c>
      <c r="I47" s="42">
        <v>0.6</v>
      </c>
      <c r="J47" s="42">
        <v>0.1</v>
      </c>
      <c r="K47" s="17" t="s">
        <v>695</v>
      </c>
      <c r="L47" s="91"/>
    </row>
    <row r="48" spans="1:12" ht="15.75">
      <c r="A48" s="18" t="s">
        <v>694</v>
      </c>
      <c r="B48" s="19">
        <v>50</v>
      </c>
      <c r="C48" s="51">
        <v>5</v>
      </c>
      <c r="D48" s="42">
        <v>7.6</v>
      </c>
      <c r="E48" s="323">
        <v>16.2</v>
      </c>
      <c r="F48" s="43">
        <v>154</v>
      </c>
      <c r="G48" s="42">
        <v>106.7</v>
      </c>
      <c r="H48" s="42">
        <v>14.9</v>
      </c>
      <c r="I48" s="42">
        <v>0.8</v>
      </c>
      <c r="J48" s="42">
        <v>0.1</v>
      </c>
      <c r="K48" s="17" t="s">
        <v>695</v>
      </c>
      <c r="L48" s="91"/>
    </row>
    <row r="49" spans="1:12" ht="15.75">
      <c r="A49" s="18" t="s">
        <v>694</v>
      </c>
      <c r="B49" s="19">
        <v>45</v>
      </c>
      <c r="C49" s="58">
        <v>4.7</v>
      </c>
      <c r="D49" s="58">
        <v>6.9</v>
      </c>
      <c r="E49" s="59">
        <v>14.6</v>
      </c>
      <c r="F49" s="60">
        <v>139</v>
      </c>
      <c r="G49" s="62">
        <v>96.1</v>
      </c>
      <c r="H49" s="63">
        <v>13.4</v>
      </c>
      <c r="I49" s="63">
        <v>0.7</v>
      </c>
      <c r="J49" s="63">
        <v>0.1</v>
      </c>
      <c r="K49" s="17" t="s">
        <v>695</v>
      </c>
      <c r="L49" s="57"/>
    </row>
    <row r="50" spans="1:12" ht="15.75">
      <c r="A50" s="18" t="s">
        <v>696</v>
      </c>
      <c r="B50" s="19">
        <v>45</v>
      </c>
      <c r="C50" s="58">
        <v>5</v>
      </c>
      <c r="D50" s="58">
        <v>6.6</v>
      </c>
      <c r="E50" s="59">
        <v>14.6</v>
      </c>
      <c r="F50" s="60">
        <v>138</v>
      </c>
      <c r="G50" s="62">
        <v>108.1</v>
      </c>
      <c r="H50" s="62">
        <v>15.4</v>
      </c>
      <c r="I50" s="63">
        <v>0.7</v>
      </c>
      <c r="J50" s="63">
        <v>0.1</v>
      </c>
      <c r="K50" s="17" t="s">
        <v>695</v>
      </c>
      <c r="L50" s="57"/>
    </row>
    <row r="51" spans="1:12" ht="15.75">
      <c r="A51" s="18" t="s">
        <v>697</v>
      </c>
      <c r="B51" s="19">
        <v>45</v>
      </c>
      <c r="C51" s="58">
        <v>4.9</v>
      </c>
      <c r="D51" s="58">
        <v>6.5</v>
      </c>
      <c r="E51" s="58">
        <v>14.8</v>
      </c>
      <c r="F51" s="86">
        <v>138</v>
      </c>
      <c r="G51" s="58">
        <v>101.3</v>
      </c>
      <c r="H51" s="58">
        <v>8.7</v>
      </c>
      <c r="I51" s="63">
        <v>0.4</v>
      </c>
      <c r="J51" s="58">
        <v>0.1</v>
      </c>
      <c r="K51" s="17" t="s">
        <v>695</v>
      </c>
      <c r="L51" s="57"/>
    </row>
    <row r="52" spans="1:12" ht="15.75">
      <c r="A52" s="18" t="s">
        <v>509</v>
      </c>
      <c r="B52" s="19">
        <v>100</v>
      </c>
      <c r="C52" s="44">
        <v>0.8</v>
      </c>
      <c r="D52" s="44">
        <v>72.5</v>
      </c>
      <c r="E52" s="44">
        <v>1.3</v>
      </c>
      <c r="F52" s="45">
        <v>661</v>
      </c>
      <c r="G52" s="44">
        <v>24</v>
      </c>
      <c r="H52" s="44">
        <v>0</v>
      </c>
      <c r="I52" s="44">
        <v>0.2</v>
      </c>
      <c r="J52" s="44">
        <v>0</v>
      </c>
      <c r="K52" s="17" t="s">
        <v>17</v>
      </c>
      <c r="L52" s="57"/>
    </row>
    <row r="53" spans="1:12" ht="15.75">
      <c r="A53" s="18" t="s">
        <v>509</v>
      </c>
      <c r="B53" s="19">
        <v>10</v>
      </c>
      <c r="C53" s="20">
        <v>0.1</v>
      </c>
      <c r="D53" s="20">
        <v>3</v>
      </c>
      <c r="E53" s="20">
        <v>0.1</v>
      </c>
      <c r="F53" s="40">
        <v>66</v>
      </c>
      <c r="G53" s="20">
        <v>2</v>
      </c>
      <c r="H53" s="20">
        <v>0</v>
      </c>
      <c r="I53" s="20">
        <v>0</v>
      </c>
      <c r="J53" s="20">
        <v>0</v>
      </c>
      <c r="K53" s="17" t="s">
        <v>698</v>
      </c>
      <c r="L53" s="127"/>
    </row>
    <row r="54" spans="1:12" ht="15.75">
      <c r="A54" s="18" t="s">
        <v>509</v>
      </c>
      <c r="B54" s="19">
        <v>5</v>
      </c>
      <c r="C54" s="8">
        <v>0.04</v>
      </c>
      <c r="D54" s="8">
        <v>1.48</v>
      </c>
      <c r="E54" s="44">
        <v>0.65</v>
      </c>
      <c r="F54" s="45">
        <v>33</v>
      </c>
      <c r="G54" s="44">
        <v>4</v>
      </c>
      <c r="H54" s="44">
        <v>0</v>
      </c>
      <c r="I54" s="44">
        <v>0</v>
      </c>
      <c r="J54" s="44">
        <v>0</v>
      </c>
      <c r="K54" s="17" t="s">
        <v>698</v>
      </c>
      <c r="L54" s="127"/>
    </row>
    <row r="55" spans="1:12" ht="15.75">
      <c r="A55" s="57" t="s">
        <v>70</v>
      </c>
      <c r="B55" s="19">
        <v>10</v>
      </c>
      <c r="C55" s="58">
        <v>2.3</v>
      </c>
      <c r="D55" s="58">
        <v>3</v>
      </c>
      <c r="E55" s="59">
        <v>0</v>
      </c>
      <c r="F55" s="60">
        <v>36</v>
      </c>
      <c r="G55" s="61">
        <v>88</v>
      </c>
      <c r="H55" s="63">
        <v>3.5</v>
      </c>
      <c r="I55" s="63">
        <v>0.1</v>
      </c>
      <c r="J55" s="63">
        <v>0.1</v>
      </c>
      <c r="K55" s="17" t="s">
        <v>71</v>
      </c>
      <c r="L55" s="57" t="s">
        <v>70</v>
      </c>
    </row>
    <row r="56" spans="1:12" ht="15.75">
      <c r="A56" s="57" t="s">
        <v>699</v>
      </c>
      <c r="B56" s="19">
        <v>10</v>
      </c>
      <c r="C56" s="58">
        <v>2.6</v>
      </c>
      <c r="D56" s="58">
        <v>2.7</v>
      </c>
      <c r="E56" s="59">
        <v>0</v>
      </c>
      <c r="F56" s="60">
        <v>34</v>
      </c>
      <c r="G56" s="61">
        <v>100</v>
      </c>
      <c r="H56" s="62">
        <v>5.5</v>
      </c>
      <c r="I56" s="63">
        <v>0.1</v>
      </c>
      <c r="J56" s="63">
        <v>0.1</v>
      </c>
      <c r="K56" s="17" t="s">
        <v>71</v>
      </c>
      <c r="L56" s="57" t="s">
        <v>478</v>
      </c>
    </row>
    <row r="57" spans="1:12" ht="15.75">
      <c r="A57" s="57" t="s">
        <v>700</v>
      </c>
      <c r="B57" s="19">
        <v>10</v>
      </c>
      <c r="C57" s="58">
        <v>2.6</v>
      </c>
      <c r="D57" s="58">
        <v>2.6</v>
      </c>
      <c r="E57" s="58">
        <v>0</v>
      </c>
      <c r="F57" s="86">
        <v>34.4</v>
      </c>
      <c r="G57" s="58">
        <v>100</v>
      </c>
      <c r="H57" s="58">
        <v>4.5</v>
      </c>
      <c r="I57" s="63">
        <v>0.1</v>
      </c>
      <c r="J57" s="58">
        <v>0.1</v>
      </c>
      <c r="K57" s="17" t="s">
        <v>71</v>
      </c>
      <c r="L57" s="57"/>
    </row>
    <row r="58" spans="1:12" ht="15.75">
      <c r="A58" s="57" t="s">
        <v>70</v>
      </c>
      <c r="B58" s="19">
        <v>15</v>
      </c>
      <c r="C58" s="58">
        <v>3.5</v>
      </c>
      <c r="D58" s="58">
        <v>4.4</v>
      </c>
      <c r="E58" s="59">
        <v>0</v>
      </c>
      <c r="F58" s="60">
        <v>54</v>
      </c>
      <c r="G58" s="61">
        <v>132</v>
      </c>
      <c r="H58" s="62">
        <v>5.3</v>
      </c>
      <c r="I58" s="63">
        <v>0.2</v>
      </c>
      <c r="J58" s="63">
        <v>0.1</v>
      </c>
      <c r="K58" s="17" t="s">
        <v>71</v>
      </c>
      <c r="L58" s="57" t="s">
        <v>70</v>
      </c>
    </row>
    <row r="59" spans="1:12" ht="15.75">
      <c r="A59" s="57" t="s">
        <v>699</v>
      </c>
      <c r="B59" s="19">
        <v>15</v>
      </c>
      <c r="C59" s="58">
        <v>4</v>
      </c>
      <c r="D59" s="58">
        <v>4</v>
      </c>
      <c r="E59" s="59">
        <v>0</v>
      </c>
      <c r="F59" s="60">
        <v>52</v>
      </c>
      <c r="G59" s="61">
        <v>150</v>
      </c>
      <c r="H59" s="62">
        <v>8.3</v>
      </c>
      <c r="I59" s="63">
        <v>0.1</v>
      </c>
      <c r="J59" s="63">
        <v>0.1</v>
      </c>
      <c r="K59" s="17" t="s">
        <v>71</v>
      </c>
      <c r="L59" s="57" t="s">
        <v>478</v>
      </c>
    </row>
    <row r="60" spans="1:12" ht="16.5" customHeight="1" hidden="1">
      <c r="A60" s="169"/>
      <c r="B60" s="19">
        <v>15</v>
      </c>
      <c r="C60" s="170"/>
      <c r="D60" s="170"/>
      <c r="E60" s="170"/>
      <c r="F60" s="171"/>
      <c r="G60" s="170"/>
      <c r="H60" s="170"/>
      <c r="I60" s="170"/>
      <c r="J60" s="170"/>
      <c r="K60" s="6"/>
      <c r="L60" s="172"/>
    </row>
    <row r="61" spans="1:12" ht="16.5" customHeight="1">
      <c r="A61" s="57" t="s">
        <v>700</v>
      </c>
      <c r="B61" s="19">
        <v>15</v>
      </c>
      <c r="C61" s="58">
        <v>3.9</v>
      </c>
      <c r="D61" s="58">
        <v>3.9</v>
      </c>
      <c r="E61" s="58">
        <v>0</v>
      </c>
      <c r="F61" s="86">
        <v>51.6</v>
      </c>
      <c r="G61" s="58">
        <v>150</v>
      </c>
      <c r="H61" s="58">
        <v>6.8</v>
      </c>
      <c r="I61" s="63">
        <v>0.2</v>
      </c>
      <c r="J61" s="58">
        <v>0.1</v>
      </c>
      <c r="K61" s="17" t="s">
        <v>71</v>
      </c>
      <c r="L61" s="173"/>
    </row>
    <row r="62" spans="1:12" ht="16.5" customHeight="1">
      <c r="A62" s="65" t="s">
        <v>72</v>
      </c>
      <c r="B62" s="47">
        <v>100</v>
      </c>
      <c r="C62" s="48">
        <v>0.4</v>
      </c>
      <c r="D62" s="48">
        <v>0.4</v>
      </c>
      <c r="E62" s="48">
        <v>9.8</v>
      </c>
      <c r="F62" s="49">
        <v>44</v>
      </c>
      <c r="G62" s="48">
        <v>16</v>
      </c>
      <c r="H62" s="48">
        <v>9</v>
      </c>
      <c r="I62" s="48">
        <v>2.2</v>
      </c>
      <c r="J62" s="66">
        <v>10</v>
      </c>
      <c r="K62" s="50" t="s">
        <v>52</v>
      </c>
      <c r="L62" s="174"/>
    </row>
    <row r="63" spans="1:12" ht="16.5" customHeight="1">
      <c r="A63" s="65" t="s">
        <v>72</v>
      </c>
      <c r="B63" s="47">
        <v>95</v>
      </c>
      <c r="C63" s="48">
        <v>0.38</v>
      </c>
      <c r="D63" s="48">
        <v>0.4</v>
      </c>
      <c r="E63" s="48">
        <v>9.31</v>
      </c>
      <c r="F63" s="49">
        <v>42</v>
      </c>
      <c r="G63" s="48">
        <v>15.2</v>
      </c>
      <c r="H63" s="48">
        <v>8.5</v>
      </c>
      <c r="I63" s="48">
        <v>2.1</v>
      </c>
      <c r="J63" s="66">
        <v>10</v>
      </c>
      <c r="K63" s="50" t="s">
        <v>52</v>
      </c>
      <c r="L63" s="175"/>
    </row>
    <row r="64" spans="1:12" ht="16.5" customHeight="1">
      <c r="A64" s="65" t="s">
        <v>72</v>
      </c>
      <c r="B64" s="47">
        <v>50</v>
      </c>
      <c r="C64" s="48">
        <v>0.2</v>
      </c>
      <c r="D64" s="48">
        <v>0.2</v>
      </c>
      <c r="E64" s="48">
        <v>4.9</v>
      </c>
      <c r="F64" s="49">
        <v>22</v>
      </c>
      <c r="G64" s="48">
        <v>8</v>
      </c>
      <c r="H64" s="48">
        <v>4.5</v>
      </c>
      <c r="I64" s="48">
        <v>1.1</v>
      </c>
      <c r="J64" s="48">
        <v>5</v>
      </c>
      <c r="K64" s="50" t="s">
        <v>52</v>
      </c>
      <c r="L64" s="175"/>
    </row>
    <row r="65" spans="1:12" ht="15.75">
      <c r="A65" s="6" t="s">
        <v>51</v>
      </c>
      <c r="B65" s="47">
        <v>100</v>
      </c>
      <c r="C65" s="48">
        <v>0.4</v>
      </c>
      <c r="D65" s="48">
        <v>0.3</v>
      </c>
      <c r="E65" s="48">
        <v>10.3</v>
      </c>
      <c r="F65" s="49">
        <v>46</v>
      </c>
      <c r="G65" s="48">
        <v>19</v>
      </c>
      <c r="H65" s="48">
        <v>12</v>
      </c>
      <c r="I65" s="48">
        <v>2.3</v>
      </c>
      <c r="J65" s="48">
        <v>5</v>
      </c>
      <c r="K65" s="50" t="s">
        <v>52</v>
      </c>
      <c r="L65" s="176"/>
    </row>
    <row r="66" spans="1:12" ht="15.75">
      <c r="A66" s="6" t="s">
        <v>51</v>
      </c>
      <c r="B66" s="47">
        <v>80</v>
      </c>
      <c r="C66" s="48">
        <v>0.3</v>
      </c>
      <c r="D66" s="48">
        <v>0.2</v>
      </c>
      <c r="E66" s="48">
        <v>8.2</v>
      </c>
      <c r="F66" s="49">
        <v>37</v>
      </c>
      <c r="G66" s="48">
        <v>15.2</v>
      </c>
      <c r="H66" s="48">
        <v>9.6</v>
      </c>
      <c r="I66" s="48">
        <v>1.8</v>
      </c>
      <c r="J66" s="48">
        <v>4</v>
      </c>
      <c r="K66" s="50" t="s">
        <v>52</v>
      </c>
      <c r="L66" s="176"/>
    </row>
    <row r="67" spans="1:12" ht="15.75">
      <c r="A67" s="6" t="s">
        <v>701</v>
      </c>
      <c r="B67" s="47">
        <v>50</v>
      </c>
      <c r="C67" s="48">
        <v>0.8</v>
      </c>
      <c r="D67" s="48">
        <v>0.3</v>
      </c>
      <c r="E67" s="48">
        <v>10.5</v>
      </c>
      <c r="F67" s="49">
        <v>48</v>
      </c>
      <c r="G67" s="48">
        <v>4</v>
      </c>
      <c r="H67" s="48">
        <v>21</v>
      </c>
      <c r="I67" s="48">
        <v>0.3</v>
      </c>
      <c r="J67" s="48">
        <v>5</v>
      </c>
      <c r="K67" s="50" t="s">
        <v>52</v>
      </c>
      <c r="L67" s="176"/>
    </row>
    <row r="68" spans="1:12" ht="15.75">
      <c r="A68" s="6" t="s">
        <v>701</v>
      </c>
      <c r="B68" s="47">
        <v>100</v>
      </c>
      <c r="C68" s="48">
        <v>1.5</v>
      </c>
      <c r="D68" s="48">
        <v>0.5</v>
      </c>
      <c r="E68" s="48">
        <v>21</v>
      </c>
      <c r="F68" s="49">
        <v>95</v>
      </c>
      <c r="G68" s="48">
        <v>8</v>
      </c>
      <c r="H68" s="48">
        <v>42</v>
      </c>
      <c r="I68" s="48">
        <v>0.6</v>
      </c>
      <c r="J68" s="48">
        <v>10</v>
      </c>
      <c r="K68" s="50" t="s">
        <v>52</v>
      </c>
      <c r="L68" s="177"/>
    </row>
    <row r="69" spans="1:12" ht="15.75">
      <c r="A69" s="6" t="s">
        <v>702</v>
      </c>
      <c r="B69" s="47">
        <v>100</v>
      </c>
      <c r="C69" s="48">
        <v>0.9</v>
      </c>
      <c r="D69" s="48">
        <v>0.1</v>
      </c>
      <c r="E69" s="48">
        <v>8.4</v>
      </c>
      <c r="F69" s="49">
        <v>38</v>
      </c>
      <c r="G69" s="48">
        <v>34</v>
      </c>
      <c r="H69" s="48">
        <v>13</v>
      </c>
      <c r="I69" s="48">
        <v>0.3</v>
      </c>
      <c r="J69" s="48">
        <v>60</v>
      </c>
      <c r="K69" s="50" t="s">
        <v>52</v>
      </c>
      <c r="L69" s="6"/>
    </row>
    <row r="70" spans="1:12" ht="15.75">
      <c r="A70" s="178" t="s">
        <v>703</v>
      </c>
      <c r="B70" s="130">
        <v>100</v>
      </c>
      <c r="C70" s="66">
        <v>0.8</v>
      </c>
      <c r="D70" s="66">
        <v>0.2</v>
      </c>
      <c r="E70" s="66">
        <v>7.5</v>
      </c>
      <c r="F70" s="179">
        <v>38</v>
      </c>
      <c r="G70" s="66">
        <v>35</v>
      </c>
      <c r="H70" s="66">
        <v>11</v>
      </c>
      <c r="I70" s="66">
        <v>0.1</v>
      </c>
      <c r="J70" s="66">
        <v>38</v>
      </c>
      <c r="K70" s="50" t="s">
        <v>52</v>
      </c>
      <c r="L70" s="6"/>
    </row>
    <row r="71" spans="1:12" ht="15.75">
      <c r="A71" s="178" t="s">
        <v>703</v>
      </c>
      <c r="B71" s="130">
        <v>50</v>
      </c>
      <c r="C71" s="66">
        <v>0.4</v>
      </c>
      <c r="D71" s="66">
        <v>0.1</v>
      </c>
      <c r="E71" s="66">
        <v>3.8</v>
      </c>
      <c r="F71" s="179">
        <v>19</v>
      </c>
      <c r="G71" s="66">
        <v>17.5</v>
      </c>
      <c r="H71" s="66">
        <v>5.5</v>
      </c>
      <c r="I71" s="66">
        <v>0.1</v>
      </c>
      <c r="J71" s="66">
        <v>19</v>
      </c>
      <c r="K71" s="50" t="s">
        <v>52</v>
      </c>
      <c r="L71" s="6"/>
    </row>
    <row r="72" spans="1:12" ht="15.75">
      <c r="A72" s="6" t="s">
        <v>704</v>
      </c>
      <c r="B72" s="130">
        <v>75</v>
      </c>
      <c r="C72" s="48">
        <v>0.63</v>
      </c>
      <c r="D72" s="48">
        <v>0.14</v>
      </c>
      <c r="E72" s="48">
        <v>15.7</v>
      </c>
      <c r="F72" s="49">
        <v>66</v>
      </c>
      <c r="G72" s="48">
        <v>24.1</v>
      </c>
      <c r="H72" s="48">
        <v>9.1</v>
      </c>
      <c r="I72" s="48">
        <v>0.2</v>
      </c>
      <c r="J72" s="48">
        <v>42</v>
      </c>
      <c r="K72" s="50" t="s">
        <v>705</v>
      </c>
      <c r="L72" s="6"/>
    </row>
    <row r="73" spans="1:12" ht="15.75">
      <c r="A73" s="6" t="s">
        <v>704</v>
      </c>
      <c r="B73" s="130">
        <v>110</v>
      </c>
      <c r="C73" s="48">
        <v>0.9</v>
      </c>
      <c r="D73" s="48">
        <v>0.2</v>
      </c>
      <c r="E73" s="48">
        <v>23.07</v>
      </c>
      <c r="F73" s="49">
        <v>98</v>
      </c>
      <c r="G73" s="48">
        <v>34.5</v>
      </c>
      <c r="H73" s="48">
        <v>13</v>
      </c>
      <c r="I73" s="48">
        <v>0.4</v>
      </c>
      <c r="J73" s="48">
        <v>60</v>
      </c>
      <c r="K73" s="50" t="s">
        <v>705</v>
      </c>
      <c r="L73" s="178"/>
    </row>
    <row r="74" spans="1:12" ht="15.75" customHeight="1">
      <c r="A74" s="411" t="s">
        <v>2086</v>
      </c>
      <c r="B74" s="130">
        <v>90</v>
      </c>
      <c r="C74" s="48">
        <v>0.4</v>
      </c>
      <c r="D74" s="48">
        <v>0.4</v>
      </c>
      <c r="E74" s="48">
        <v>12.5</v>
      </c>
      <c r="F74" s="49">
        <v>55</v>
      </c>
      <c r="G74" s="48">
        <v>17</v>
      </c>
      <c r="H74" s="48">
        <v>9.5</v>
      </c>
      <c r="I74" s="48">
        <v>2.3</v>
      </c>
      <c r="J74" s="48">
        <v>10.6</v>
      </c>
      <c r="K74" s="50" t="s">
        <v>707</v>
      </c>
      <c r="L74" s="178"/>
    </row>
    <row r="75" spans="1:12" ht="18" customHeight="1">
      <c r="A75" s="411" t="s">
        <v>2086</v>
      </c>
      <c r="B75" s="19">
        <v>85</v>
      </c>
      <c r="C75" s="58">
        <v>0.4</v>
      </c>
      <c r="D75" s="58">
        <v>0.4</v>
      </c>
      <c r="E75" s="58">
        <v>11.8</v>
      </c>
      <c r="F75" s="86">
        <v>52</v>
      </c>
      <c r="G75" s="58">
        <v>16.1</v>
      </c>
      <c r="H75" s="58">
        <v>9</v>
      </c>
      <c r="I75" s="63">
        <v>2.2</v>
      </c>
      <c r="J75" s="58">
        <v>10</v>
      </c>
      <c r="K75" s="50" t="s">
        <v>707</v>
      </c>
      <c r="L75" s="178"/>
    </row>
    <row r="76" spans="1:12" ht="14.25" customHeight="1">
      <c r="A76" s="6" t="s">
        <v>706</v>
      </c>
      <c r="B76" s="47">
        <v>70</v>
      </c>
      <c r="C76" s="48">
        <v>0.28</v>
      </c>
      <c r="D76" s="48">
        <v>0.28</v>
      </c>
      <c r="E76" s="48">
        <v>21.73</v>
      </c>
      <c r="F76" s="49">
        <v>91</v>
      </c>
      <c r="G76" s="48">
        <v>11.5</v>
      </c>
      <c r="H76" s="48">
        <v>6.2</v>
      </c>
      <c r="I76" s="48">
        <v>1.6</v>
      </c>
      <c r="J76" s="66">
        <v>2.97</v>
      </c>
      <c r="K76" s="50" t="s">
        <v>707</v>
      </c>
      <c r="L76" s="177"/>
    </row>
    <row r="77" spans="1:12" ht="16.5" customHeight="1">
      <c r="A77" s="6" t="s">
        <v>706</v>
      </c>
      <c r="B77" s="47">
        <v>85</v>
      </c>
      <c r="C77" s="48">
        <v>0.32</v>
      </c>
      <c r="D77" s="48">
        <v>0.32</v>
      </c>
      <c r="E77" s="48">
        <v>27.9</v>
      </c>
      <c r="F77" s="49">
        <v>116</v>
      </c>
      <c r="G77" s="48">
        <v>13.6</v>
      </c>
      <c r="H77" s="48">
        <v>7.3</v>
      </c>
      <c r="I77" s="48">
        <v>1.8</v>
      </c>
      <c r="J77" s="48">
        <v>3.48</v>
      </c>
      <c r="K77" s="50" t="s">
        <v>707</v>
      </c>
      <c r="L77" s="177"/>
    </row>
    <row r="78" spans="1:12" ht="16.5" customHeight="1">
      <c r="A78" s="6" t="s">
        <v>708</v>
      </c>
      <c r="B78" s="47">
        <v>80</v>
      </c>
      <c r="C78" s="48">
        <v>0.34</v>
      </c>
      <c r="D78" s="48">
        <v>0.32</v>
      </c>
      <c r="E78" s="48">
        <v>26.97</v>
      </c>
      <c r="F78" s="49">
        <v>112</v>
      </c>
      <c r="G78" s="48">
        <v>13</v>
      </c>
      <c r="H78" s="48">
        <v>7.7</v>
      </c>
      <c r="I78" s="48">
        <v>1.7</v>
      </c>
      <c r="J78" s="48">
        <v>3.06</v>
      </c>
      <c r="K78" s="50" t="s">
        <v>707</v>
      </c>
      <c r="L78" s="6" t="s">
        <v>709</v>
      </c>
    </row>
    <row r="79" spans="1:12" ht="16.5" customHeight="1">
      <c r="A79" s="6" t="s">
        <v>708</v>
      </c>
      <c r="B79" s="47">
        <v>100</v>
      </c>
      <c r="C79" s="48">
        <v>0.4</v>
      </c>
      <c r="D79" s="48">
        <v>0.38</v>
      </c>
      <c r="E79" s="48">
        <v>36.55</v>
      </c>
      <c r="F79" s="49">
        <v>151</v>
      </c>
      <c r="G79" s="48">
        <v>15.6</v>
      </c>
      <c r="H79" s="48">
        <v>8.3</v>
      </c>
      <c r="I79" s="48">
        <v>2.1</v>
      </c>
      <c r="J79" s="48">
        <v>3.6</v>
      </c>
      <c r="K79" s="50" t="s">
        <v>707</v>
      </c>
      <c r="L79" s="6" t="s">
        <v>709</v>
      </c>
    </row>
    <row r="80" spans="1:12" ht="16.5" customHeight="1">
      <c r="A80" s="6" t="s">
        <v>710</v>
      </c>
      <c r="B80" s="47">
        <v>65</v>
      </c>
      <c r="C80" s="66">
        <v>0.48</v>
      </c>
      <c r="D80" s="66">
        <v>1.27</v>
      </c>
      <c r="E80" s="66">
        <v>10.02</v>
      </c>
      <c r="F80" s="179">
        <v>53</v>
      </c>
      <c r="G80" s="66">
        <v>16.7</v>
      </c>
      <c r="H80" s="66">
        <v>8.9</v>
      </c>
      <c r="I80" s="66">
        <v>1.5</v>
      </c>
      <c r="J80" s="48">
        <v>2.95</v>
      </c>
      <c r="K80" s="50" t="s">
        <v>711</v>
      </c>
      <c r="L80" s="6"/>
    </row>
    <row r="81" spans="1:12" ht="16.5" customHeight="1">
      <c r="A81" s="6" t="s">
        <v>710</v>
      </c>
      <c r="B81" s="47">
        <v>80</v>
      </c>
      <c r="C81" s="66">
        <v>0.59</v>
      </c>
      <c r="D81" s="66">
        <v>1.53</v>
      </c>
      <c r="E81" s="66">
        <v>11.66</v>
      </c>
      <c r="F81" s="179">
        <v>63</v>
      </c>
      <c r="G81" s="66">
        <v>20.5</v>
      </c>
      <c r="H81" s="66">
        <v>11.1</v>
      </c>
      <c r="I81" s="66">
        <v>1.8</v>
      </c>
      <c r="J81" s="48">
        <v>3.64</v>
      </c>
      <c r="K81" s="50" t="s">
        <v>711</v>
      </c>
      <c r="L81" s="6"/>
    </row>
    <row r="82" spans="1:12" ht="16.5" customHeight="1">
      <c r="A82" s="6" t="s">
        <v>712</v>
      </c>
      <c r="B82" s="47">
        <v>80</v>
      </c>
      <c r="C82" s="66">
        <v>0.4</v>
      </c>
      <c r="D82" s="66">
        <v>0.27</v>
      </c>
      <c r="E82" s="66">
        <v>29.29</v>
      </c>
      <c r="F82" s="179">
        <v>121</v>
      </c>
      <c r="G82" s="66">
        <v>17.1</v>
      </c>
      <c r="H82" s="66">
        <v>8.4</v>
      </c>
      <c r="I82" s="66">
        <v>1.6</v>
      </c>
      <c r="J82" s="48">
        <v>2.63</v>
      </c>
      <c r="K82" s="50" t="s">
        <v>713</v>
      </c>
      <c r="L82" s="180"/>
    </row>
    <row r="83" spans="1:12" ht="16.5" customHeight="1">
      <c r="A83" s="6" t="s">
        <v>712</v>
      </c>
      <c r="B83" s="47">
        <v>110</v>
      </c>
      <c r="C83" s="66">
        <v>0.61</v>
      </c>
      <c r="D83" s="66">
        <v>0.34</v>
      </c>
      <c r="E83" s="66">
        <v>43.65</v>
      </c>
      <c r="F83" s="179">
        <v>180</v>
      </c>
      <c r="G83" s="66">
        <v>23.7</v>
      </c>
      <c r="H83" s="66">
        <v>11.1</v>
      </c>
      <c r="I83" s="66">
        <v>2</v>
      </c>
      <c r="J83" s="48">
        <v>3.36</v>
      </c>
      <c r="K83" s="50" t="s">
        <v>713</v>
      </c>
      <c r="L83" s="180"/>
    </row>
    <row r="84" spans="1:12" ht="16.5" customHeight="1">
      <c r="A84" s="6" t="s">
        <v>714</v>
      </c>
      <c r="B84" s="47">
        <v>75</v>
      </c>
      <c r="C84" s="48">
        <v>1.46</v>
      </c>
      <c r="D84" s="48">
        <v>3.11</v>
      </c>
      <c r="E84" s="48">
        <v>24.57</v>
      </c>
      <c r="F84" s="49">
        <v>132</v>
      </c>
      <c r="G84" s="48">
        <v>30.3</v>
      </c>
      <c r="H84" s="48">
        <v>13.7</v>
      </c>
      <c r="I84" s="48">
        <v>2</v>
      </c>
      <c r="J84" s="66">
        <v>2.9</v>
      </c>
      <c r="K84" s="50" t="s">
        <v>715</v>
      </c>
      <c r="L84" s="180"/>
    </row>
    <row r="85" spans="1:12" ht="16.5" customHeight="1">
      <c r="A85" s="6" t="s">
        <v>714</v>
      </c>
      <c r="B85" s="47">
        <v>95</v>
      </c>
      <c r="C85" s="48">
        <v>1.84</v>
      </c>
      <c r="D85" s="48">
        <v>4.09</v>
      </c>
      <c r="E85" s="48">
        <v>32.62</v>
      </c>
      <c r="F85" s="49">
        <v>175</v>
      </c>
      <c r="G85" s="48">
        <v>38.2</v>
      </c>
      <c r="H85" s="48">
        <v>17</v>
      </c>
      <c r="I85" s="48">
        <v>2.4</v>
      </c>
      <c r="J85" s="48">
        <v>3.59</v>
      </c>
      <c r="K85" s="50" t="s">
        <v>715</v>
      </c>
      <c r="L85" s="180"/>
    </row>
    <row r="86" spans="1:12" ht="16.5" customHeight="1">
      <c r="A86" s="6" t="s">
        <v>716</v>
      </c>
      <c r="B86" s="47">
        <v>80</v>
      </c>
      <c r="C86" s="48">
        <v>1.42</v>
      </c>
      <c r="D86" s="48">
        <v>3.08</v>
      </c>
      <c r="E86" s="48">
        <v>17.75</v>
      </c>
      <c r="F86" s="49">
        <v>104</v>
      </c>
      <c r="G86" s="48">
        <v>29.2</v>
      </c>
      <c r="H86" s="48">
        <v>13.2</v>
      </c>
      <c r="I86" s="48">
        <v>1.8</v>
      </c>
      <c r="J86" s="48">
        <v>2.84</v>
      </c>
      <c r="K86" s="50" t="s">
        <v>715</v>
      </c>
      <c r="L86" s="65" t="s">
        <v>709</v>
      </c>
    </row>
    <row r="87" spans="1:12" ht="16.5" customHeight="1">
      <c r="A87" s="6" t="s">
        <v>717</v>
      </c>
      <c r="B87" s="47">
        <v>110</v>
      </c>
      <c r="C87" s="48">
        <v>1.78</v>
      </c>
      <c r="D87" s="48">
        <v>4.05</v>
      </c>
      <c r="E87" s="48">
        <v>22.39</v>
      </c>
      <c r="F87" s="49">
        <v>133</v>
      </c>
      <c r="G87" s="48">
        <v>36.5</v>
      </c>
      <c r="H87" s="48">
        <v>16.3</v>
      </c>
      <c r="I87" s="48">
        <v>2.3</v>
      </c>
      <c r="J87" s="48">
        <v>3.5</v>
      </c>
      <c r="K87" s="50" t="s">
        <v>715</v>
      </c>
      <c r="L87" s="6" t="s">
        <v>709</v>
      </c>
    </row>
    <row r="88" spans="1:12" ht="16.5" customHeight="1">
      <c r="A88" s="6" t="s">
        <v>718</v>
      </c>
      <c r="B88" s="47">
        <v>80</v>
      </c>
      <c r="C88" s="66">
        <v>3.99</v>
      </c>
      <c r="D88" s="66">
        <v>2.28</v>
      </c>
      <c r="E88" s="66">
        <v>22.52</v>
      </c>
      <c r="F88" s="179">
        <v>127</v>
      </c>
      <c r="G88" s="66">
        <v>43.3</v>
      </c>
      <c r="H88" s="66">
        <v>10.1</v>
      </c>
      <c r="I88" s="66">
        <v>1.5</v>
      </c>
      <c r="J88" s="48">
        <v>2.49</v>
      </c>
      <c r="K88" s="50" t="s">
        <v>719</v>
      </c>
      <c r="L88" s="6" t="s">
        <v>720</v>
      </c>
    </row>
    <row r="89" spans="1:12" ht="16.5" customHeight="1">
      <c r="A89" s="6" t="s">
        <v>718</v>
      </c>
      <c r="B89" s="47">
        <v>110</v>
      </c>
      <c r="C89" s="66">
        <v>4.95</v>
      </c>
      <c r="D89" s="66">
        <v>2.81</v>
      </c>
      <c r="E89" s="66">
        <v>35.5</v>
      </c>
      <c r="F89" s="179">
        <v>187</v>
      </c>
      <c r="G89" s="66">
        <v>55.1</v>
      </c>
      <c r="H89" s="66">
        <v>12.8</v>
      </c>
      <c r="I89" s="66">
        <v>1.9</v>
      </c>
      <c r="J89" s="48">
        <v>3.15</v>
      </c>
      <c r="K89" s="50" t="s">
        <v>719</v>
      </c>
      <c r="L89" s="6" t="s">
        <v>720</v>
      </c>
    </row>
    <row r="90" spans="1:12" ht="16.5" customHeight="1">
      <c r="A90" s="6" t="s">
        <v>721</v>
      </c>
      <c r="B90" s="130">
        <v>80</v>
      </c>
      <c r="C90" s="48">
        <v>0.77</v>
      </c>
      <c r="D90" s="48">
        <v>0.42</v>
      </c>
      <c r="E90" s="48">
        <v>15.3</v>
      </c>
      <c r="F90" s="49">
        <v>68</v>
      </c>
      <c r="G90" s="48">
        <v>11.5</v>
      </c>
      <c r="H90" s="48">
        <v>4.2</v>
      </c>
      <c r="I90" s="48">
        <v>0.5</v>
      </c>
      <c r="J90" s="48">
        <v>7</v>
      </c>
      <c r="K90" s="50" t="s">
        <v>722</v>
      </c>
      <c r="L90" s="180"/>
    </row>
    <row r="91" spans="1:12" ht="16.5" customHeight="1">
      <c r="A91" s="6" t="s">
        <v>721</v>
      </c>
      <c r="B91" s="130">
        <v>115</v>
      </c>
      <c r="C91" s="48">
        <v>1.1</v>
      </c>
      <c r="D91" s="48">
        <v>0.6</v>
      </c>
      <c r="E91" s="48">
        <v>22.57</v>
      </c>
      <c r="F91" s="49">
        <v>100</v>
      </c>
      <c r="G91" s="48">
        <v>16.5</v>
      </c>
      <c r="H91" s="48">
        <v>6</v>
      </c>
      <c r="I91" s="48">
        <v>0.8</v>
      </c>
      <c r="J91" s="48">
        <v>10</v>
      </c>
      <c r="K91" s="50" t="s">
        <v>722</v>
      </c>
      <c r="L91" s="180"/>
    </row>
    <row r="92" spans="1:12" s="168" customFormat="1" ht="16.5" customHeight="1">
      <c r="A92" s="1" t="s">
        <v>66</v>
      </c>
      <c r="B92" s="2">
        <v>10</v>
      </c>
      <c r="C92" s="89">
        <v>0.7</v>
      </c>
      <c r="D92" s="89">
        <v>0.85</v>
      </c>
      <c r="E92" s="89">
        <v>5.55</v>
      </c>
      <c r="F92" s="90">
        <v>32.8</v>
      </c>
      <c r="G92" s="89">
        <v>30.7</v>
      </c>
      <c r="H92" s="89">
        <v>3.4</v>
      </c>
      <c r="I92" s="89">
        <v>0.02</v>
      </c>
      <c r="J92" s="89">
        <v>0.1</v>
      </c>
      <c r="K92" s="5" t="s">
        <v>17</v>
      </c>
      <c r="L92" s="181"/>
    </row>
    <row r="93" spans="1:12" s="168" customFormat="1" ht="16.5" customHeight="1">
      <c r="A93" s="1" t="s">
        <v>66</v>
      </c>
      <c r="B93" s="2">
        <v>28</v>
      </c>
      <c r="C93" s="89">
        <v>2</v>
      </c>
      <c r="D93" s="89">
        <v>2.5</v>
      </c>
      <c r="E93" s="89">
        <v>15.7</v>
      </c>
      <c r="F93" s="90">
        <v>92</v>
      </c>
      <c r="G93" s="389">
        <v>86</v>
      </c>
      <c r="H93" s="389">
        <v>10</v>
      </c>
      <c r="I93" s="389">
        <v>0</v>
      </c>
      <c r="J93" s="389">
        <v>0</v>
      </c>
      <c r="K93" s="5" t="s">
        <v>17</v>
      </c>
      <c r="L93" s="182"/>
    </row>
    <row r="94" spans="1:12" s="168" customFormat="1" ht="16.5" customHeight="1">
      <c r="A94" s="1" t="s">
        <v>66</v>
      </c>
      <c r="B94" s="2">
        <v>25</v>
      </c>
      <c r="C94" s="89">
        <v>1.8</v>
      </c>
      <c r="D94" s="89">
        <v>2.3</v>
      </c>
      <c r="E94" s="89">
        <v>14</v>
      </c>
      <c r="F94" s="90">
        <v>83</v>
      </c>
      <c r="G94" s="89">
        <v>76.8</v>
      </c>
      <c r="H94" s="89">
        <v>8.5</v>
      </c>
      <c r="I94" s="89">
        <v>0</v>
      </c>
      <c r="J94" s="89">
        <v>0.3</v>
      </c>
      <c r="K94" s="5" t="s">
        <v>17</v>
      </c>
      <c r="L94" s="182"/>
    </row>
    <row r="95" spans="1:12" s="168" customFormat="1" ht="16.5" customHeight="1">
      <c r="A95" s="1" t="s">
        <v>66</v>
      </c>
      <c r="B95" s="2">
        <v>23</v>
      </c>
      <c r="C95" s="89">
        <v>1.7</v>
      </c>
      <c r="D95" s="89">
        <v>2.1</v>
      </c>
      <c r="E95" s="89">
        <v>12.9</v>
      </c>
      <c r="F95" s="90">
        <v>76</v>
      </c>
      <c r="G95" s="89">
        <v>70.7</v>
      </c>
      <c r="H95" s="89">
        <v>7.8</v>
      </c>
      <c r="I95" s="89">
        <v>0</v>
      </c>
      <c r="J95" s="89">
        <v>0.3</v>
      </c>
      <c r="K95" s="5" t="s">
        <v>17</v>
      </c>
      <c r="L95" s="182"/>
    </row>
    <row r="96" spans="1:12" s="168" customFormat="1" ht="16.5" customHeight="1">
      <c r="A96" s="1" t="s">
        <v>66</v>
      </c>
      <c r="B96" s="2">
        <v>20</v>
      </c>
      <c r="C96" s="89">
        <v>1.4</v>
      </c>
      <c r="D96" s="89">
        <v>1.8</v>
      </c>
      <c r="E96" s="89">
        <v>11.2</v>
      </c>
      <c r="F96" s="90">
        <v>66</v>
      </c>
      <c r="G96" s="89">
        <v>61.4</v>
      </c>
      <c r="H96" s="89">
        <v>6.8</v>
      </c>
      <c r="I96" s="89">
        <v>0</v>
      </c>
      <c r="J96" s="89">
        <v>0.2</v>
      </c>
      <c r="K96" s="5" t="s">
        <v>17</v>
      </c>
      <c r="L96" s="182"/>
    </row>
    <row r="97" spans="1:12" s="168" customFormat="1" ht="16.5" customHeight="1">
      <c r="A97" s="1" t="s">
        <v>66</v>
      </c>
      <c r="B97" s="2">
        <v>30</v>
      </c>
      <c r="C97" s="89">
        <v>2.1</v>
      </c>
      <c r="D97" s="89">
        <v>2.7</v>
      </c>
      <c r="E97" s="89">
        <v>16.8</v>
      </c>
      <c r="F97" s="90">
        <v>99</v>
      </c>
      <c r="G97" s="89">
        <v>92.1</v>
      </c>
      <c r="H97" s="89">
        <v>10.2</v>
      </c>
      <c r="I97" s="89">
        <v>0</v>
      </c>
      <c r="J97" s="89">
        <v>0.3</v>
      </c>
      <c r="K97" s="5" t="s">
        <v>17</v>
      </c>
      <c r="L97" s="182"/>
    </row>
    <row r="98" spans="1:12" s="168" customFormat="1" ht="16.5" customHeight="1">
      <c r="A98" s="1" t="s">
        <v>66</v>
      </c>
      <c r="B98" s="2">
        <v>33</v>
      </c>
      <c r="C98" s="89">
        <v>2.3</v>
      </c>
      <c r="D98" s="89">
        <v>3</v>
      </c>
      <c r="E98" s="89">
        <v>18.5</v>
      </c>
      <c r="F98" s="90">
        <v>109</v>
      </c>
      <c r="G98" s="89">
        <v>101.3</v>
      </c>
      <c r="H98" s="89">
        <v>11.2</v>
      </c>
      <c r="I98" s="89">
        <v>0</v>
      </c>
      <c r="J98" s="89">
        <v>0.3</v>
      </c>
      <c r="K98" s="5" t="s">
        <v>17</v>
      </c>
      <c r="L98" s="182"/>
    </row>
    <row r="99" spans="1:12" s="168" customFormat="1" ht="16.5" customHeight="1">
      <c r="A99" s="1" t="s">
        <v>66</v>
      </c>
      <c r="B99" s="2">
        <v>35</v>
      </c>
      <c r="C99" s="89">
        <v>2.5</v>
      </c>
      <c r="D99" s="89">
        <v>3.2</v>
      </c>
      <c r="E99" s="89">
        <v>19.6</v>
      </c>
      <c r="F99" s="90">
        <v>116</v>
      </c>
      <c r="G99" s="89">
        <v>107.5</v>
      </c>
      <c r="H99" s="89">
        <v>11.9</v>
      </c>
      <c r="I99" s="89">
        <v>0</v>
      </c>
      <c r="J99" s="89">
        <v>0.4</v>
      </c>
      <c r="K99" s="5" t="s">
        <v>17</v>
      </c>
      <c r="L99" s="182"/>
    </row>
    <row r="100" spans="1:12" s="168" customFormat="1" ht="16.5" customHeight="1">
      <c r="A100" s="6" t="s">
        <v>2046</v>
      </c>
      <c r="B100" s="2">
        <v>110</v>
      </c>
      <c r="C100" s="89">
        <v>3</v>
      </c>
      <c r="D100" s="89">
        <v>0</v>
      </c>
      <c r="E100" s="89">
        <v>13</v>
      </c>
      <c r="F100" s="90">
        <v>90</v>
      </c>
      <c r="G100" s="36">
        <v>130</v>
      </c>
      <c r="H100" s="36">
        <v>14.3</v>
      </c>
      <c r="I100" s="36">
        <v>0.11</v>
      </c>
      <c r="J100" s="36">
        <v>0.7</v>
      </c>
      <c r="K100" s="5" t="s">
        <v>17</v>
      </c>
      <c r="L100" s="182"/>
    </row>
    <row r="101" spans="1:12" ht="16.5" customHeight="1">
      <c r="A101" s="6" t="s">
        <v>107</v>
      </c>
      <c r="B101" s="35">
        <v>110</v>
      </c>
      <c r="C101" s="36">
        <v>6.6</v>
      </c>
      <c r="D101" s="36">
        <v>3.52</v>
      </c>
      <c r="E101" s="36">
        <v>9.35</v>
      </c>
      <c r="F101" s="37">
        <v>93.5</v>
      </c>
      <c r="G101" s="36">
        <v>130</v>
      </c>
      <c r="H101" s="36">
        <v>14.3</v>
      </c>
      <c r="I101" s="36">
        <v>0.11</v>
      </c>
      <c r="J101" s="36">
        <v>0.7</v>
      </c>
      <c r="K101" s="17" t="s">
        <v>17</v>
      </c>
      <c r="L101" s="183"/>
    </row>
    <row r="102" spans="1:12" ht="16.5" customHeight="1">
      <c r="A102" s="6" t="s">
        <v>107</v>
      </c>
      <c r="B102" s="35">
        <v>40</v>
      </c>
      <c r="C102" s="36">
        <v>2.4</v>
      </c>
      <c r="D102" s="36">
        <v>1.3</v>
      </c>
      <c r="E102" s="36">
        <v>3.4</v>
      </c>
      <c r="F102" s="37">
        <v>34</v>
      </c>
      <c r="G102" s="36">
        <v>47.3</v>
      </c>
      <c r="H102" s="36">
        <v>1.6</v>
      </c>
      <c r="I102" s="36">
        <v>0</v>
      </c>
      <c r="J102" s="36">
        <v>0</v>
      </c>
      <c r="K102" s="17" t="s">
        <v>17</v>
      </c>
      <c r="L102" s="183"/>
    </row>
    <row r="103" spans="1:12" ht="16.5" customHeight="1">
      <c r="A103" s="6" t="s">
        <v>107</v>
      </c>
      <c r="B103" s="35">
        <v>30</v>
      </c>
      <c r="C103" s="36">
        <v>1.8</v>
      </c>
      <c r="D103" s="36">
        <v>0.9</v>
      </c>
      <c r="E103" s="36">
        <v>2.6</v>
      </c>
      <c r="F103" s="37">
        <v>25.6</v>
      </c>
      <c r="G103" s="36">
        <v>35.5</v>
      </c>
      <c r="H103" s="36">
        <v>3.9</v>
      </c>
      <c r="I103" s="36">
        <v>0</v>
      </c>
      <c r="J103" s="36">
        <v>0</v>
      </c>
      <c r="K103" s="17" t="s">
        <v>17</v>
      </c>
      <c r="L103" s="183"/>
    </row>
    <row r="104" spans="1:12" ht="16.5" customHeight="1">
      <c r="A104" s="6" t="s">
        <v>183</v>
      </c>
      <c r="B104" s="35">
        <v>20</v>
      </c>
      <c r="C104" s="8">
        <v>0.42</v>
      </c>
      <c r="D104" s="8">
        <v>3</v>
      </c>
      <c r="E104" s="8">
        <v>0.48</v>
      </c>
      <c r="F104" s="9">
        <v>30.9</v>
      </c>
      <c r="G104" s="8">
        <v>17.6</v>
      </c>
      <c r="H104" s="8">
        <v>1.8</v>
      </c>
      <c r="I104" s="8">
        <v>0</v>
      </c>
      <c r="J104" s="8">
        <v>0.1</v>
      </c>
      <c r="K104" s="17" t="s">
        <v>17</v>
      </c>
      <c r="L104" s="100"/>
    </row>
    <row r="105" spans="1:12" ht="16.5" customHeight="1">
      <c r="A105" s="6" t="s">
        <v>183</v>
      </c>
      <c r="B105" s="35">
        <v>30</v>
      </c>
      <c r="C105" s="8">
        <v>0.63</v>
      </c>
      <c r="D105" s="8">
        <v>4.5</v>
      </c>
      <c r="E105" s="8">
        <v>0.72</v>
      </c>
      <c r="F105" s="9">
        <v>46.35</v>
      </c>
      <c r="G105" s="8">
        <v>26.4</v>
      </c>
      <c r="H105" s="8">
        <v>2.7</v>
      </c>
      <c r="I105" s="8">
        <v>0</v>
      </c>
      <c r="J105" s="8">
        <v>0.2</v>
      </c>
      <c r="K105" s="17" t="s">
        <v>17</v>
      </c>
      <c r="L105" s="100"/>
    </row>
    <row r="106" spans="1:12" ht="16.5" customHeight="1">
      <c r="A106" s="6" t="s">
        <v>183</v>
      </c>
      <c r="B106" s="35">
        <v>8</v>
      </c>
      <c r="C106" s="8">
        <v>0.168</v>
      </c>
      <c r="D106" s="8">
        <v>1.2</v>
      </c>
      <c r="E106" s="8">
        <v>0.192</v>
      </c>
      <c r="F106" s="9">
        <v>12.36</v>
      </c>
      <c r="G106" s="8">
        <v>7</v>
      </c>
      <c r="H106" s="8">
        <v>0.7</v>
      </c>
      <c r="I106" s="8">
        <v>0</v>
      </c>
      <c r="J106" s="8">
        <v>0</v>
      </c>
      <c r="K106" s="17" t="s">
        <v>17</v>
      </c>
      <c r="L106" s="100"/>
    </row>
    <row r="107" spans="1:12" ht="15.75">
      <c r="A107" s="6" t="s">
        <v>183</v>
      </c>
      <c r="B107" s="35">
        <v>5</v>
      </c>
      <c r="C107" s="8">
        <v>0.105</v>
      </c>
      <c r="D107" s="8">
        <v>0.75</v>
      </c>
      <c r="E107" s="8">
        <v>0.12</v>
      </c>
      <c r="F107" s="9">
        <v>7.725</v>
      </c>
      <c r="G107" s="8">
        <v>4</v>
      </c>
      <c r="H107" s="8">
        <v>0.5</v>
      </c>
      <c r="I107" s="8">
        <v>0</v>
      </c>
      <c r="J107" s="8">
        <v>0</v>
      </c>
      <c r="K107" s="17" t="s">
        <v>17</v>
      </c>
      <c r="L107" s="100"/>
    </row>
    <row r="108" spans="1:12" s="168" customFormat="1" ht="15.75">
      <c r="A108" s="1" t="s">
        <v>175</v>
      </c>
      <c r="B108" s="2">
        <v>10</v>
      </c>
      <c r="C108" s="20">
        <v>0.14</v>
      </c>
      <c r="D108" s="20">
        <v>0.98</v>
      </c>
      <c r="E108" s="20">
        <v>7.44</v>
      </c>
      <c r="F108" s="40">
        <v>35.9</v>
      </c>
      <c r="G108" s="20">
        <v>2.5</v>
      </c>
      <c r="H108" s="20">
        <v>4.9</v>
      </c>
      <c r="I108" s="20">
        <v>0.28</v>
      </c>
      <c r="J108" s="3">
        <v>0</v>
      </c>
      <c r="K108" s="5" t="s">
        <v>17</v>
      </c>
      <c r="L108" s="184"/>
    </row>
    <row r="109" spans="1:12" s="168" customFormat="1" ht="15.75">
      <c r="A109" s="1" t="s">
        <v>175</v>
      </c>
      <c r="B109" s="2">
        <v>20</v>
      </c>
      <c r="C109" s="20">
        <f>C108*2</f>
        <v>0.28</v>
      </c>
      <c r="D109" s="20">
        <f>D108*2</f>
        <v>1.96</v>
      </c>
      <c r="E109" s="20">
        <f>E108*2</f>
        <v>14.88</v>
      </c>
      <c r="F109" s="40">
        <v>72</v>
      </c>
      <c r="G109" s="20">
        <f>G108*2</f>
        <v>5</v>
      </c>
      <c r="H109" s="20">
        <f>H108*2</f>
        <v>9.8</v>
      </c>
      <c r="I109" s="20">
        <f>I108*2</f>
        <v>0.56</v>
      </c>
      <c r="J109" s="20">
        <f>J108*2</f>
        <v>0</v>
      </c>
      <c r="K109" s="5" t="s">
        <v>17</v>
      </c>
      <c r="L109" s="184"/>
    </row>
    <row r="110" spans="1:12" s="168" customFormat="1" ht="15.75">
      <c r="A110" s="1" t="s">
        <v>723</v>
      </c>
      <c r="B110" s="2">
        <v>10</v>
      </c>
      <c r="C110" s="3">
        <v>0.4</v>
      </c>
      <c r="D110" s="3">
        <v>2.63</v>
      </c>
      <c r="E110" s="3">
        <v>5.92</v>
      </c>
      <c r="F110" s="4">
        <v>49.1</v>
      </c>
      <c r="G110" s="3">
        <v>2.8</v>
      </c>
      <c r="H110" s="3">
        <v>9.9</v>
      </c>
      <c r="I110" s="3">
        <v>9.5</v>
      </c>
      <c r="J110" s="3">
        <v>0</v>
      </c>
      <c r="K110" s="5" t="s">
        <v>17</v>
      </c>
      <c r="L110" s="184"/>
    </row>
    <row r="111" spans="1:12" s="168" customFormat="1" ht="15.75">
      <c r="A111" s="1" t="s">
        <v>723</v>
      </c>
      <c r="B111" s="2">
        <v>22</v>
      </c>
      <c r="C111" s="3">
        <v>0.9</v>
      </c>
      <c r="D111" s="3">
        <v>5.7</v>
      </c>
      <c r="E111" s="3">
        <v>13</v>
      </c>
      <c r="F111" s="4">
        <v>108</v>
      </c>
      <c r="G111" s="3">
        <v>6.2</v>
      </c>
      <c r="H111" s="3">
        <v>21.8</v>
      </c>
      <c r="I111" s="3">
        <v>20.9</v>
      </c>
      <c r="J111" s="3">
        <v>0</v>
      </c>
      <c r="K111" s="5" t="s">
        <v>17</v>
      </c>
      <c r="L111" s="184"/>
    </row>
    <row r="112" spans="1:12" s="168" customFormat="1" ht="15.75">
      <c r="A112" s="1" t="s">
        <v>723</v>
      </c>
      <c r="B112" s="2">
        <v>25</v>
      </c>
      <c r="C112" s="3">
        <v>1</v>
      </c>
      <c r="D112" s="3">
        <v>6.5</v>
      </c>
      <c r="E112" s="3">
        <v>14.8</v>
      </c>
      <c r="F112" s="4">
        <v>123</v>
      </c>
      <c r="G112" s="3">
        <v>7</v>
      </c>
      <c r="H112" s="3">
        <v>24.8</v>
      </c>
      <c r="I112" s="3">
        <v>23.8</v>
      </c>
      <c r="J112" s="3">
        <v>0</v>
      </c>
      <c r="K112" s="5" t="s">
        <v>17</v>
      </c>
      <c r="L112" s="184"/>
    </row>
    <row r="113" spans="1:12" s="168" customFormat="1" ht="15.75">
      <c r="A113" s="1" t="s">
        <v>723</v>
      </c>
      <c r="B113" s="2">
        <v>35</v>
      </c>
      <c r="C113" s="3">
        <v>1.4</v>
      </c>
      <c r="D113" s="3">
        <v>9.1</v>
      </c>
      <c r="E113" s="3">
        <v>20.7</v>
      </c>
      <c r="F113" s="4">
        <v>172</v>
      </c>
      <c r="G113" s="3">
        <v>9.8</v>
      </c>
      <c r="H113" s="3">
        <v>34.7</v>
      </c>
      <c r="I113" s="3">
        <v>33.3</v>
      </c>
      <c r="J113" s="3">
        <v>0</v>
      </c>
      <c r="K113" s="5" t="s">
        <v>17</v>
      </c>
      <c r="L113" s="184"/>
    </row>
    <row r="114" spans="1:12" s="168" customFormat="1" ht="15.75">
      <c r="A114" s="1" t="s">
        <v>43</v>
      </c>
      <c r="B114" s="2">
        <v>10</v>
      </c>
      <c r="C114" s="20">
        <v>0.75</v>
      </c>
      <c r="D114" s="20">
        <v>0.98</v>
      </c>
      <c r="E114" s="20">
        <v>7.44</v>
      </c>
      <c r="F114" s="40">
        <v>41.7</v>
      </c>
      <c r="G114" s="20">
        <v>2.9</v>
      </c>
      <c r="H114" s="20">
        <v>2</v>
      </c>
      <c r="I114" s="20">
        <v>0.2</v>
      </c>
      <c r="J114" s="3">
        <v>0</v>
      </c>
      <c r="K114" s="5" t="s">
        <v>17</v>
      </c>
      <c r="L114" s="184"/>
    </row>
    <row r="115" spans="1:12" s="168" customFormat="1" ht="15.75">
      <c r="A115" s="1" t="s">
        <v>43</v>
      </c>
      <c r="B115" s="2">
        <v>14</v>
      </c>
      <c r="C115" s="20">
        <v>1.1</v>
      </c>
      <c r="D115" s="20">
        <v>1.4</v>
      </c>
      <c r="E115" s="20">
        <v>10.4</v>
      </c>
      <c r="F115" s="40">
        <v>59</v>
      </c>
      <c r="G115" s="20">
        <v>4</v>
      </c>
      <c r="H115" s="20">
        <v>2.8</v>
      </c>
      <c r="I115" s="20">
        <v>0.3</v>
      </c>
      <c r="J115" s="3">
        <v>0</v>
      </c>
      <c r="K115" s="5" t="s">
        <v>17</v>
      </c>
      <c r="L115" s="184"/>
    </row>
    <row r="116" spans="1:12" s="168" customFormat="1" ht="15.75">
      <c r="A116" s="1" t="s">
        <v>43</v>
      </c>
      <c r="B116" s="2">
        <v>20</v>
      </c>
      <c r="C116" s="20">
        <v>1.6</v>
      </c>
      <c r="D116" s="20">
        <v>2</v>
      </c>
      <c r="E116" s="20">
        <v>14.8</v>
      </c>
      <c r="F116" s="40">
        <v>84</v>
      </c>
      <c r="G116" s="20">
        <v>5.8</v>
      </c>
      <c r="H116" s="20">
        <v>4</v>
      </c>
      <c r="I116" s="20">
        <v>0.4</v>
      </c>
      <c r="J116" s="3">
        <v>0</v>
      </c>
      <c r="K116" s="5" t="s">
        <v>17</v>
      </c>
      <c r="L116" s="184"/>
    </row>
    <row r="117" spans="1:12" s="168" customFormat="1" ht="15.75">
      <c r="A117" s="1" t="s">
        <v>43</v>
      </c>
      <c r="B117" s="2">
        <v>23</v>
      </c>
      <c r="C117" s="20">
        <v>1.8</v>
      </c>
      <c r="D117" s="20">
        <v>2.3</v>
      </c>
      <c r="E117" s="20">
        <v>17</v>
      </c>
      <c r="F117" s="40">
        <v>97</v>
      </c>
      <c r="G117" s="20">
        <v>6.7</v>
      </c>
      <c r="H117" s="20">
        <v>4.6</v>
      </c>
      <c r="I117" s="20">
        <v>0.5</v>
      </c>
      <c r="J117" s="3">
        <v>0</v>
      </c>
      <c r="K117" s="5" t="s">
        <v>17</v>
      </c>
      <c r="L117" s="184"/>
    </row>
    <row r="118" spans="1:12" s="168" customFormat="1" ht="15.75">
      <c r="A118" s="1" t="s">
        <v>43</v>
      </c>
      <c r="B118" s="2">
        <v>25</v>
      </c>
      <c r="C118" s="20">
        <v>2</v>
      </c>
      <c r="D118" s="20">
        <v>2.5</v>
      </c>
      <c r="E118" s="20">
        <v>18.5</v>
      </c>
      <c r="F118" s="40">
        <v>105</v>
      </c>
      <c r="G118" s="20">
        <v>7.3</v>
      </c>
      <c r="H118" s="20">
        <v>5</v>
      </c>
      <c r="I118" s="20">
        <v>0.5</v>
      </c>
      <c r="J118" s="3">
        <v>0</v>
      </c>
      <c r="K118" s="5" t="s">
        <v>17</v>
      </c>
      <c r="L118" s="184"/>
    </row>
    <row r="119" spans="1:12" s="168" customFormat="1" ht="15.75">
      <c r="A119" s="1" t="s">
        <v>43</v>
      </c>
      <c r="B119" s="2">
        <v>28</v>
      </c>
      <c r="C119" s="20">
        <v>2.2</v>
      </c>
      <c r="D119" s="20">
        <v>2.8</v>
      </c>
      <c r="E119" s="20">
        <v>20.7</v>
      </c>
      <c r="F119" s="40">
        <v>118</v>
      </c>
      <c r="G119" s="20">
        <v>8.2</v>
      </c>
      <c r="H119" s="20">
        <v>5.6</v>
      </c>
      <c r="I119" s="20">
        <v>0.6</v>
      </c>
      <c r="J119" s="3">
        <v>0</v>
      </c>
      <c r="K119" s="5" t="s">
        <v>17</v>
      </c>
      <c r="L119" s="184"/>
    </row>
    <row r="120" spans="1:12" s="168" customFormat="1" ht="15.75">
      <c r="A120" s="1" t="s">
        <v>43</v>
      </c>
      <c r="B120" s="2">
        <v>32</v>
      </c>
      <c r="C120" s="20">
        <v>2.5</v>
      </c>
      <c r="D120" s="20">
        <v>3.2</v>
      </c>
      <c r="E120" s="20">
        <v>23.7</v>
      </c>
      <c r="F120" s="40">
        <v>135</v>
      </c>
      <c r="G120" s="20">
        <v>9.4</v>
      </c>
      <c r="H120" s="20">
        <v>6.4</v>
      </c>
      <c r="I120" s="20">
        <v>0.7</v>
      </c>
      <c r="J120" s="20">
        <v>0</v>
      </c>
      <c r="K120" s="5" t="s">
        <v>17</v>
      </c>
      <c r="L120" s="184"/>
    </row>
    <row r="121" spans="1:12" s="168" customFormat="1" ht="15.75">
      <c r="A121" s="1" t="s">
        <v>43</v>
      </c>
      <c r="B121" s="2">
        <v>35</v>
      </c>
      <c r="C121" s="20">
        <v>2.7</v>
      </c>
      <c r="D121" s="20">
        <v>3.5</v>
      </c>
      <c r="E121" s="20">
        <v>25.9</v>
      </c>
      <c r="F121" s="40">
        <v>148</v>
      </c>
      <c r="G121" s="20">
        <v>10.3</v>
      </c>
      <c r="H121" s="20">
        <v>7</v>
      </c>
      <c r="I121" s="20">
        <v>0.8</v>
      </c>
      <c r="J121" s="20">
        <v>0</v>
      </c>
      <c r="K121" s="5" t="s">
        <v>17</v>
      </c>
      <c r="L121" s="184"/>
    </row>
    <row r="122" spans="1:12" s="168" customFormat="1" ht="15.75">
      <c r="A122" s="1" t="s">
        <v>43</v>
      </c>
      <c r="B122" s="2">
        <v>45</v>
      </c>
      <c r="C122" s="20">
        <v>3.5</v>
      </c>
      <c r="D122" s="20">
        <v>4.5</v>
      </c>
      <c r="E122" s="20">
        <v>33.3</v>
      </c>
      <c r="F122" s="40">
        <v>190</v>
      </c>
      <c r="G122" s="20">
        <v>13.2</v>
      </c>
      <c r="H122" s="20">
        <v>9</v>
      </c>
      <c r="I122" s="20">
        <v>1</v>
      </c>
      <c r="J122" s="20">
        <v>0</v>
      </c>
      <c r="K122" s="5" t="s">
        <v>17</v>
      </c>
      <c r="L122" s="184"/>
    </row>
    <row r="123" spans="1:12" s="168" customFormat="1" ht="15.75">
      <c r="A123" s="1" t="s">
        <v>87</v>
      </c>
      <c r="B123" s="2">
        <v>10</v>
      </c>
      <c r="C123" s="20">
        <v>0.28</v>
      </c>
      <c r="D123" s="20">
        <v>0.33</v>
      </c>
      <c r="E123" s="20">
        <v>7.73</v>
      </c>
      <c r="F123" s="40">
        <v>35.4</v>
      </c>
      <c r="G123" s="20">
        <v>0.8</v>
      </c>
      <c r="H123" s="20">
        <v>0.6</v>
      </c>
      <c r="I123" s="20">
        <v>0.06</v>
      </c>
      <c r="J123" s="3">
        <v>0</v>
      </c>
      <c r="K123" s="5" t="s">
        <v>17</v>
      </c>
      <c r="L123" s="184"/>
    </row>
    <row r="124" spans="1:12" s="168" customFormat="1" ht="15.75">
      <c r="A124" s="1" t="s">
        <v>87</v>
      </c>
      <c r="B124" s="2">
        <v>20</v>
      </c>
      <c r="C124" s="20">
        <v>0.6</v>
      </c>
      <c r="D124" s="20">
        <v>0.6</v>
      </c>
      <c r="E124" s="20">
        <v>15.4</v>
      </c>
      <c r="F124" s="40">
        <v>70</v>
      </c>
      <c r="G124" s="20">
        <v>1.6</v>
      </c>
      <c r="H124" s="20">
        <v>0.4</v>
      </c>
      <c r="I124" s="20">
        <v>0.2</v>
      </c>
      <c r="J124" s="3">
        <v>0</v>
      </c>
      <c r="K124" s="5" t="s">
        <v>17</v>
      </c>
      <c r="L124" s="184"/>
    </row>
    <row r="125" spans="1:12" s="168" customFormat="1" ht="15.75">
      <c r="A125" s="1" t="s">
        <v>87</v>
      </c>
      <c r="B125" s="2">
        <v>25</v>
      </c>
      <c r="C125" s="20">
        <v>0.8</v>
      </c>
      <c r="D125" s="20">
        <v>0.8</v>
      </c>
      <c r="E125" s="20">
        <v>19.3</v>
      </c>
      <c r="F125" s="40">
        <v>88</v>
      </c>
      <c r="G125" s="20">
        <v>2</v>
      </c>
      <c r="H125" s="20">
        <v>0.5</v>
      </c>
      <c r="I125" s="20">
        <v>0.3</v>
      </c>
      <c r="J125" s="20">
        <v>0</v>
      </c>
      <c r="K125" s="5" t="s">
        <v>17</v>
      </c>
      <c r="L125" s="184"/>
    </row>
    <row r="126" spans="1:12" s="168" customFormat="1" ht="15.75">
      <c r="A126" s="1" t="s">
        <v>87</v>
      </c>
      <c r="B126" s="2">
        <v>30</v>
      </c>
      <c r="C126" s="20">
        <v>0.9</v>
      </c>
      <c r="D126" s="20">
        <v>0.9</v>
      </c>
      <c r="E126" s="20">
        <v>23.1</v>
      </c>
      <c r="F126" s="40">
        <v>105</v>
      </c>
      <c r="G126" s="20">
        <v>2.4</v>
      </c>
      <c r="H126" s="20">
        <v>0.6</v>
      </c>
      <c r="I126" s="20">
        <v>0.3</v>
      </c>
      <c r="J126" s="3">
        <v>0</v>
      </c>
      <c r="K126" s="5" t="s">
        <v>17</v>
      </c>
      <c r="L126" s="184"/>
    </row>
    <row r="127" spans="1:12" s="168" customFormat="1" ht="15.75">
      <c r="A127" s="1" t="s">
        <v>16</v>
      </c>
      <c r="B127" s="2">
        <v>10</v>
      </c>
      <c r="C127" s="3">
        <v>0.04</v>
      </c>
      <c r="D127" s="3">
        <v>0</v>
      </c>
      <c r="E127" s="3">
        <v>6.5</v>
      </c>
      <c r="F127" s="4">
        <v>25</v>
      </c>
      <c r="G127" s="3">
        <v>1.4</v>
      </c>
      <c r="H127" s="3">
        <v>0.7</v>
      </c>
      <c r="I127" s="3">
        <v>0.13</v>
      </c>
      <c r="J127" s="3">
        <v>0.05</v>
      </c>
      <c r="K127" s="5" t="s">
        <v>17</v>
      </c>
      <c r="L127" s="184"/>
    </row>
    <row r="128" spans="1:12" s="168" customFormat="1" ht="15.75">
      <c r="A128" s="1" t="s">
        <v>16</v>
      </c>
      <c r="B128" s="2">
        <v>15</v>
      </c>
      <c r="C128" s="3">
        <v>0</v>
      </c>
      <c r="D128" s="3">
        <v>0</v>
      </c>
      <c r="E128" s="3">
        <v>9.8</v>
      </c>
      <c r="F128" s="4">
        <v>38</v>
      </c>
      <c r="G128" s="3">
        <v>2.1</v>
      </c>
      <c r="H128" s="3">
        <v>1.1</v>
      </c>
      <c r="I128" s="3">
        <v>0.2</v>
      </c>
      <c r="J128" s="3">
        <v>0.2</v>
      </c>
      <c r="K128" s="5" t="s">
        <v>17</v>
      </c>
      <c r="L128" s="184"/>
    </row>
    <row r="129" spans="1:12" s="168" customFormat="1" ht="15.75">
      <c r="A129" s="1" t="s">
        <v>16</v>
      </c>
      <c r="B129" s="2">
        <v>20</v>
      </c>
      <c r="C129" s="3">
        <v>0</v>
      </c>
      <c r="D129" s="3">
        <v>0</v>
      </c>
      <c r="E129" s="3">
        <v>13</v>
      </c>
      <c r="F129" s="4">
        <v>50</v>
      </c>
      <c r="G129" s="3">
        <v>2.8</v>
      </c>
      <c r="H129" s="3">
        <v>1.4</v>
      </c>
      <c r="I129" s="3">
        <v>0.2</v>
      </c>
      <c r="J129" s="3">
        <v>0.2</v>
      </c>
      <c r="K129" s="5" t="s">
        <v>17</v>
      </c>
      <c r="L129" s="184"/>
    </row>
    <row r="130" spans="1:12" s="168" customFormat="1" ht="15.75">
      <c r="A130" s="1" t="s">
        <v>16</v>
      </c>
      <c r="B130" s="2">
        <v>24</v>
      </c>
      <c r="C130" s="3">
        <v>0.1</v>
      </c>
      <c r="D130" s="3">
        <v>0</v>
      </c>
      <c r="E130" s="3">
        <v>15.6</v>
      </c>
      <c r="F130" s="4">
        <v>60</v>
      </c>
      <c r="G130" s="3">
        <v>3.4</v>
      </c>
      <c r="H130" s="3">
        <v>1.7</v>
      </c>
      <c r="I130" s="3">
        <v>0.3</v>
      </c>
      <c r="J130" s="3">
        <v>0.1</v>
      </c>
      <c r="K130" s="5" t="s">
        <v>17</v>
      </c>
      <c r="L130" s="184"/>
    </row>
    <row r="131" spans="1:12" s="168" customFormat="1" ht="15.75">
      <c r="A131" s="1" t="s">
        <v>92</v>
      </c>
      <c r="B131" s="2">
        <v>10</v>
      </c>
      <c r="C131" s="3">
        <v>0.05</v>
      </c>
      <c r="D131" s="3">
        <v>0</v>
      </c>
      <c r="E131" s="3">
        <v>7.18</v>
      </c>
      <c r="F131" s="4">
        <v>27.6</v>
      </c>
      <c r="G131" s="3">
        <v>1.2</v>
      </c>
      <c r="H131" s="3">
        <v>0.9</v>
      </c>
      <c r="I131" s="3">
        <v>0.04</v>
      </c>
      <c r="J131" s="3">
        <v>0.2</v>
      </c>
      <c r="K131" s="5" t="s">
        <v>17</v>
      </c>
      <c r="L131" s="184"/>
    </row>
    <row r="132" spans="1:11" ht="15.75">
      <c r="A132" s="306" t="s">
        <v>92</v>
      </c>
      <c r="B132" s="307">
        <v>20</v>
      </c>
      <c r="C132" s="308">
        <v>0.2</v>
      </c>
      <c r="D132" s="89">
        <v>0</v>
      </c>
      <c r="E132" s="308">
        <v>14.4</v>
      </c>
      <c r="F132" s="309">
        <v>56</v>
      </c>
      <c r="G132" s="308">
        <v>2.4</v>
      </c>
      <c r="H132" s="308">
        <v>1.8</v>
      </c>
      <c r="I132" s="308">
        <v>0</v>
      </c>
      <c r="J132" s="308">
        <v>0.4</v>
      </c>
      <c r="K132" s="310" t="s">
        <v>17</v>
      </c>
    </row>
    <row r="133" spans="1:11" ht="15.75">
      <c r="A133" s="311" t="s">
        <v>92</v>
      </c>
      <c r="B133" s="313">
        <v>15</v>
      </c>
      <c r="C133" s="314">
        <v>0.2</v>
      </c>
      <c r="D133" s="314">
        <v>0</v>
      </c>
      <c r="E133" s="314">
        <v>10.8</v>
      </c>
      <c r="F133" s="315">
        <v>42</v>
      </c>
      <c r="G133" s="314">
        <v>1.8</v>
      </c>
      <c r="H133" s="314">
        <v>1.4</v>
      </c>
      <c r="I133" s="314">
        <v>0</v>
      </c>
      <c r="J133" s="314">
        <v>0.3</v>
      </c>
      <c r="K133" s="312" t="s">
        <v>17</v>
      </c>
    </row>
    <row r="134" spans="1:11" ht="15.75">
      <c r="A134" s="343" t="s">
        <v>2056</v>
      </c>
      <c r="B134" s="344">
        <v>100</v>
      </c>
      <c r="C134" s="339">
        <v>1.8</v>
      </c>
      <c r="D134" s="339">
        <v>0.9</v>
      </c>
      <c r="E134" s="339">
        <v>11.5</v>
      </c>
      <c r="F134" s="340">
        <v>67.7</v>
      </c>
      <c r="G134" s="326">
        <v>38.9</v>
      </c>
      <c r="H134" s="326">
        <v>21</v>
      </c>
      <c r="I134" s="326">
        <v>0.9</v>
      </c>
      <c r="J134" s="339">
        <v>19.6</v>
      </c>
      <c r="K134" s="345" t="s">
        <v>2050</v>
      </c>
    </row>
    <row r="135" spans="1:11" ht="15.75">
      <c r="A135" s="343" t="s">
        <v>2056</v>
      </c>
      <c r="B135" s="344">
        <v>120</v>
      </c>
      <c r="C135" s="339">
        <v>2.2</v>
      </c>
      <c r="D135" s="339">
        <v>1.1</v>
      </c>
      <c r="E135" s="339">
        <v>13.8</v>
      </c>
      <c r="F135" s="340">
        <v>81.2</v>
      </c>
      <c r="G135" s="339">
        <v>46.7</v>
      </c>
      <c r="H135" s="339">
        <v>25.2</v>
      </c>
      <c r="I135" s="339">
        <v>1.1</v>
      </c>
      <c r="J135" s="339">
        <v>23.5</v>
      </c>
      <c r="K135" s="345" t="s">
        <v>2050</v>
      </c>
    </row>
    <row r="136" spans="1:11" ht="15.75">
      <c r="A136" s="343" t="s">
        <v>2057</v>
      </c>
      <c r="B136" s="346">
        <v>136</v>
      </c>
      <c r="C136" s="339">
        <v>2.6</v>
      </c>
      <c r="D136" s="339">
        <v>1.5</v>
      </c>
      <c r="E136" s="339">
        <v>14.1</v>
      </c>
      <c r="F136" s="340">
        <v>89.7</v>
      </c>
      <c r="G136" s="326">
        <v>61</v>
      </c>
      <c r="H136" s="326">
        <v>25.2</v>
      </c>
      <c r="I136" s="326">
        <v>1.3</v>
      </c>
      <c r="J136" s="339">
        <v>22.8</v>
      </c>
      <c r="K136" s="345" t="s">
        <v>2051</v>
      </c>
    </row>
    <row r="137" spans="1:11" ht="15.75">
      <c r="A137" s="343" t="s">
        <v>2057</v>
      </c>
      <c r="B137" s="346">
        <v>120</v>
      </c>
      <c r="C137" s="339">
        <v>2.3</v>
      </c>
      <c r="D137" s="339">
        <v>1.3</v>
      </c>
      <c r="E137" s="339">
        <v>12.4</v>
      </c>
      <c r="F137" s="340">
        <v>79.1</v>
      </c>
      <c r="G137" s="339">
        <v>53.8</v>
      </c>
      <c r="H137" s="339">
        <v>22.2</v>
      </c>
      <c r="I137" s="339">
        <v>1.1</v>
      </c>
      <c r="J137" s="339">
        <v>20.1</v>
      </c>
      <c r="K137" s="345" t="s">
        <v>2051</v>
      </c>
    </row>
    <row r="138" spans="1:11" ht="15.75">
      <c r="A138" s="343" t="s">
        <v>2058</v>
      </c>
      <c r="B138" s="347">
        <v>102</v>
      </c>
      <c r="C138" s="339">
        <v>1.95</v>
      </c>
      <c r="D138" s="339">
        <v>1.1</v>
      </c>
      <c r="E138" s="339">
        <v>10.8</v>
      </c>
      <c r="F138" s="340">
        <v>68</v>
      </c>
      <c r="G138" s="326">
        <v>40.2</v>
      </c>
      <c r="H138" s="326">
        <v>21.4</v>
      </c>
      <c r="I138" s="326">
        <v>0.9</v>
      </c>
      <c r="J138" s="339">
        <v>20.4</v>
      </c>
      <c r="K138" s="345" t="s">
        <v>2052</v>
      </c>
    </row>
    <row r="139" spans="1:11" ht="15.75">
      <c r="A139" s="343" t="s">
        <v>2058</v>
      </c>
      <c r="B139" s="348">
        <v>120</v>
      </c>
      <c r="C139" s="339">
        <v>2.3</v>
      </c>
      <c r="D139" s="339">
        <v>1.3</v>
      </c>
      <c r="E139" s="339">
        <v>12.7</v>
      </c>
      <c r="F139" s="340">
        <v>80</v>
      </c>
      <c r="G139" s="339">
        <v>47.3</v>
      </c>
      <c r="H139" s="339">
        <v>25.2</v>
      </c>
      <c r="I139" s="339">
        <v>1.1</v>
      </c>
      <c r="J139" s="339">
        <v>24</v>
      </c>
      <c r="K139" s="345" t="s">
        <v>2052</v>
      </c>
    </row>
    <row r="140" spans="1:11" ht="15.75">
      <c r="A140" s="343" t="s">
        <v>2059</v>
      </c>
      <c r="B140" s="346">
        <v>140</v>
      </c>
      <c r="C140" s="339">
        <v>2.6</v>
      </c>
      <c r="D140" s="339">
        <v>1.5</v>
      </c>
      <c r="E140" s="339">
        <v>13.9</v>
      </c>
      <c r="F140" s="340">
        <v>89.5</v>
      </c>
      <c r="G140" s="326">
        <v>62.6</v>
      </c>
      <c r="H140" s="326">
        <v>24.2</v>
      </c>
      <c r="I140" s="326">
        <v>1.3</v>
      </c>
      <c r="J140" s="339">
        <v>24</v>
      </c>
      <c r="K140" s="345" t="s">
        <v>2053</v>
      </c>
    </row>
    <row r="141" spans="1:11" ht="15.75">
      <c r="A141" s="343" t="s">
        <v>2059</v>
      </c>
      <c r="B141" s="346">
        <v>120</v>
      </c>
      <c r="C141" s="339">
        <f>C140/140*120</f>
        <v>2.2285714285714286</v>
      </c>
      <c r="D141" s="339">
        <f aca="true" t="shared" si="0" ref="D141:J141">D140/140*120</f>
        <v>1.2857142857142858</v>
      </c>
      <c r="E141" s="339">
        <f t="shared" si="0"/>
        <v>11.914285714285715</v>
      </c>
      <c r="F141" s="340">
        <f t="shared" si="0"/>
        <v>76.71428571428571</v>
      </c>
      <c r="G141" s="339">
        <f t="shared" si="0"/>
        <v>53.65714285714286</v>
      </c>
      <c r="H141" s="339">
        <f t="shared" si="0"/>
        <v>20.74285714285714</v>
      </c>
      <c r="I141" s="339">
        <f t="shared" si="0"/>
        <v>1.1142857142857143</v>
      </c>
      <c r="J141" s="339">
        <f t="shared" si="0"/>
        <v>20.571428571428573</v>
      </c>
      <c r="K141" s="345" t="s">
        <v>2053</v>
      </c>
    </row>
    <row r="142" spans="1:11" ht="12.75">
      <c r="A142" s="341"/>
      <c r="B142" s="341"/>
      <c r="C142" s="341"/>
      <c r="D142" s="341"/>
      <c r="E142" s="341"/>
      <c r="F142" s="341"/>
      <c r="G142" s="341"/>
      <c r="H142" s="341"/>
      <c r="I142" s="341"/>
      <c r="J142" s="341"/>
      <c r="K142" s="342"/>
    </row>
    <row r="143" spans="1:11" ht="12.75">
      <c r="A143" s="341"/>
      <c r="B143" s="341"/>
      <c r="C143" s="341"/>
      <c r="D143" s="341"/>
      <c r="E143" s="341"/>
      <c r="F143" s="341"/>
      <c r="G143" s="341"/>
      <c r="H143" s="341"/>
      <c r="I143" s="341"/>
      <c r="J143" s="341"/>
      <c r="K143" s="342"/>
    </row>
    <row r="144" spans="1:11" ht="12.75">
      <c r="A144" s="341"/>
      <c r="B144" s="341"/>
      <c r="C144" s="341"/>
      <c r="D144" s="341"/>
      <c r="E144" s="341"/>
      <c r="F144" s="341"/>
      <c r="G144" s="341"/>
      <c r="H144" s="341"/>
      <c r="I144" s="341"/>
      <c r="J144" s="341"/>
      <c r="K144" s="342"/>
    </row>
    <row r="145" spans="1:11" ht="12.75">
      <c r="A145" s="341"/>
      <c r="B145" s="341"/>
      <c r="C145" s="341"/>
      <c r="D145" s="341"/>
      <c r="E145" s="341"/>
      <c r="F145" s="341"/>
      <c r="G145" s="341"/>
      <c r="H145" s="341"/>
      <c r="I145" s="341"/>
      <c r="J145" s="341"/>
      <c r="K145" s="342"/>
    </row>
    <row r="146" spans="1:11" ht="12.75">
      <c r="A146" s="341"/>
      <c r="B146" s="341"/>
      <c r="C146" s="341"/>
      <c r="D146" s="341"/>
      <c r="E146" s="341"/>
      <c r="F146" s="341"/>
      <c r="G146" s="341"/>
      <c r="H146" s="341"/>
      <c r="I146" s="341"/>
      <c r="J146" s="341"/>
      <c r="K146" s="342"/>
    </row>
    <row r="147" spans="1:11" ht="12.75">
      <c r="A147" s="341"/>
      <c r="B147" s="341"/>
      <c r="C147" s="341"/>
      <c r="D147" s="341"/>
      <c r="E147" s="341"/>
      <c r="F147" s="341"/>
      <c r="G147" s="341"/>
      <c r="H147" s="341"/>
      <c r="I147" s="341"/>
      <c r="J147" s="341"/>
      <c r="K147" s="342"/>
    </row>
    <row r="148" spans="1:11" ht="12.75">
      <c r="A148" s="341"/>
      <c r="B148" s="341"/>
      <c r="C148" s="341"/>
      <c r="D148" s="341"/>
      <c r="E148" s="341"/>
      <c r="F148" s="341"/>
      <c r="G148" s="341"/>
      <c r="H148" s="341"/>
      <c r="I148" s="341"/>
      <c r="J148" s="341"/>
      <c r="K148" s="342"/>
    </row>
    <row r="149" spans="1:11" ht="12.75">
      <c r="A149" s="341"/>
      <c r="B149" s="341"/>
      <c r="C149" s="341"/>
      <c r="D149" s="341"/>
      <c r="E149" s="341"/>
      <c r="F149" s="341"/>
      <c r="G149" s="341"/>
      <c r="H149" s="341"/>
      <c r="I149" s="341"/>
      <c r="J149" s="341"/>
      <c r="K149" s="342"/>
    </row>
  </sheetData>
  <sheetProtection selectLockedCells="1" selectUnlockedCells="1"/>
  <mergeCells count="7">
    <mergeCell ref="L1:L2"/>
    <mergeCell ref="A1:A2"/>
    <mergeCell ref="B1:B2"/>
    <mergeCell ref="C1:F1"/>
    <mergeCell ref="G1:I1"/>
    <mergeCell ref="J1:J2"/>
    <mergeCell ref="K1:K2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318"/>
  <sheetViews>
    <sheetView zoomScale="95" zoomScaleNormal="95" zoomScalePageLayoutView="0" workbookViewId="0" topLeftCell="B70">
      <selection activeCell="B77" sqref="B77:L77"/>
    </sheetView>
  </sheetViews>
  <sheetFormatPr defaultColWidth="10.25390625" defaultRowHeight="12.75"/>
  <cols>
    <col min="1" max="1" width="0" style="94" hidden="1" customWidth="1"/>
    <col min="2" max="2" width="49.75390625" style="185" customWidth="1"/>
    <col min="3" max="3" width="10.25390625" style="186" customWidth="1"/>
    <col min="4" max="11" width="10.25390625" style="128" customWidth="1"/>
    <col min="12" max="12" width="19.625" style="185" customWidth="1"/>
    <col min="13" max="13" width="23.875" style="94" customWidth="1"/>
    <col min="14" max="16384" width="10.25390625" style="94" customWidth="1"/>
  </cols>
  <sheetData>
    <row r="1" spans="1:14" ht="15.75" customHeight="1">
      <c r="A1" s="856"/>
      <c r="B1" s="855" t="s">
        <v>1</v>
      </c>
      <c r="C1" s="855" t="s">
        <v>193</v>
      </c>
      <c r="D1" s="855" t="s">
        <v>194</v>
      </c>
      <c r="E1" s="855"/>
      <c r="F1" s="855"/>
      <c r="G1" s="855"/>
      <c r="H1" s="851" t="s">
        <v>195</v>
      </c>
      <c r="I1" s="851"/>
      <c r="J1" s="851"/>
      <c r="K1" s="848" t="s">
        <v>196</v>
      </c>
      <c r="L1" s="848" t="s">
        <v>7</v>
      </c>
      <c r="M1" s="848" t="s">
        <v>197</v>
      </c>
      <c r="N1" s="124"/>
    </row>
    <row r="2" spans="1:14" ht="47.25">
      <c r="A2" s="856"/>
      <c r="B2" s="855"/>
      <c r="C2" s="855"/>
      <c r="D2" s="82" t="s">
        <v>198</v>
      </c>
      <c r="E2" s="82" t="s">
        <v>199</v>
      </c>
      <c r="F2" s="82" t="s">
        <v>200</v>
      </c>
      <c r="G2" s="82" t="s">
        <v>201</v>
      </c>
      <c r="H2" s="47" t="s">
        <v>11</v>
      </c>
      <c r="I2" s="47" t="s">
        <v>12</v>
      </c>
      <c r="J2" s="47" t="s">
        <v>13</v>
      </c>
      <c r="K2" s="848"/>
      <c r="L2" s="848"/>
      <c r="M2" s="848"/>
      <c r="N2" s="124"/>
    </row>
    <row r="3" spans="1:14" ht="15.75">
      <c r="A3" s="105" t="s">
        <v>724</v>
      </c>
      <c r="B3" s="34" t="s">
        <v>725</v>
      </c>
      <c r="C3" s="35">
        <v>110</v>
      </c>
      <c r="D3" s="36">
        <v>6.3</v>
      </c>
      <c r="E3" s="36">
        <v>4.5</v>
      </c>
      <c r="F3" s="36">
        <v>28.3</v>
      </c>
      <c r="G3" s="37">
        <v>179</v>
      </c>
      <c r="H3" s="36">
        <v>10.9</v>
      </c>
      <c r="I3" s="36">
        <v>99.6</v>
      </c>
      <c r="J3" s="36">
        <v>3.3</v>
      </c>
      <c r="K3" s="36">
        <v>0</v>
      </c>
      <c r="L3" s="38" t="s">
        <v>726</v>
      </c>
      <c r="M3" s="73" t="s">
        <v>727</v>
      </c>
      <c r="N3" s="124"/>
    </row>
    <row r="4" spans="1:14" ht="15.75">
      <c r="A4" s="105"/>
      <c r="B4" s="34" t="s">
        <v>728</v>
      </c>
      <c r="C4" s="35">
        <v>110</v>
      </c>
      <c r="D4" s="36">
        <v>4.6</v>
      </c>
      <c r="E4" s="36">
        <v>3.3</v>
      </c>
      <c r="F4" s="36">
        <v>28.5</v>
      </c>
      <c r="G4" s="37">
        <v>162</v>
      </c>
      <c r="H4" s="36">
        <v>17.6</v>
      </c>
      <c r="I4" s="36">
        <v>25.1</v>
      </c>
      <c r="J4" s="36">
        <v>2</v>
      </c>
      <c r="K4" s="36">
        <v>0</v>
      </c>
      <c r="L4" s="38" t="s">
        <v>726</v>
      </c>
      <c r="M4" s="73" t="s">
        <v>729</v>
      </c>
      <c r="N4" s="124"/>
    </row>
    <row r="5" spans="1:14" ht="15.75">
      <c r="A5" s="123"/>
      <c r="B5" s="34" t="s">
        <v>730</v>
      </c>
      <c r="C5" s="35">
        <v>110</v>
      </c>
      <c r="D5" s="36">
        <v>4.8</v>
      </c>
      <c r="E5" s="36">
        <v>4.2</v>
      </c>
      <c r="F5" s="36">
        <v>27.8</v>
      </c>
      <c r="G5" s="37">
        <v>168</v>
      </c>
      <c r="H5" s="36">
        <v>12.2</v>
      </c>
      <c r="I5" s="36">
        <v>34.7</v>
      </c>
      <c r="J5" s="36">
        <v>1.1</v>
      </c>
      <c r="K5" s="36">
        <v>0</v>
      </c>
      <c r="L5" s="38" t="s">
        <v>726</v>
      </c>
      <c r="M5" s="73" t="s">
        <v>731</v>
      </c>
      <c r="N5" s="124"/>
    </row>
    <row r="6" spans="1:14" ht="15.75">
      <c r="A6" s="123"/>
      <c r="B6" s="34" t="s">
        <v>732</v>
      </c>
      <c r="C6" s="35">
        <v>110</v>
      </c>
      <c r="D6" s="36">
        <v>2.6</v>
      </c>
      <c r="E6" s="36">
        <v>3.2</v>
      </c>
      <c r="F6" s="36">
        <v>27.5</v>
      </c>
      <c r="G6" s="37">
        <v>149</v>
      </c>
      <c r="H6" s="36">
        <v>3.9</v>
      </c>
      <c r="I6" s="36">
        <v>18.7</v>
      </c>
      <c r="J6" s="36">
        <v>0.4</v>
      </c>
      <c r="K6" s="36">
        <v>0</v>
      </c>
      <c r="L6" s="38" t="s">
        <v>726</v>
      </c>
      <c r="M6" s="73" t="s">
        <v>733</v>
      </c>
      <c r="N6" s="124"/>
    </row>
    <row r="7" spans="1:14" ht="15.75">
      <c r="A7" s="123"/>
      <c r="B7" s="34" t="s">
        <v>734</v>
      </c>
      <c r="C7" s="35">
        <v>110</v>
      </c>
      <c r="D7" s="36">
        <v>3.5</v>
      </c>
      <c r="E7" s="36">
        <v>3.3</v>
      </c>
      <c r="F7" s="36">
        <v>22.7</v>
      </c>
      <c r="G7" s="37">
        <v>134</v>
      </c>
      <c r="H7" s="36">
        <v>28.8</v>
      </c>
      <c r="I7" s="36">
        <v>17.4</v>
      </c>
      <c r="J7" s="36">
        <v>0.6</v>
      </c>
      <c r="K7" s="36">
        <v>0</v>
      </c>
      <c r="L7" s="38" t="s">
        <v>726</v>
      </c>
      <c r="M7" s="73" t="s">
        <v>735</v>
      </c>
      <c r="N7" s="124"/>
    </row>
    <row r="8" spans="1:14" ht="15.75">
      <c r="A8" s="123"/>
      <c r="B8" s="34" t="s">
        <v>725</v>
      </c>
      <c r="C8" s="35">
        <v>120</v>
      </c>
      <c r="D8" s="36">
        <v>6.876</v>
      </c>
      <c r="E8" s="36">
        <v>4.872</v>
      </c>
      <c r="F8" s="36">
        <v>30.912</v>
      </c>
      <c r="G8" s="37">
        <v>195</v>
      </c>
      <c r="H8" s="36">
        <v>11.9</v>
      </c>
      <c r="I8" s="36">
        <v>108.7</v>
      </c>
      <c r="J8" s="36">
        <v>3.7</v>
      </c>
      <c r="K8" s="36">
        <v>0</v>
      </c>
      <c r="L8" s="38" t="s">
        <v>726</v>
      </c>
      <c r="M8" s="73" t="s">
        <v>736</v>
      </c>
      <c r="N8" s="124"/>
    </row>
    <row r="9" spans="1:14" ht="15.75">
      <c r="A9" s="123"/>
      <c r="B9" s="34" t="s">
        <v>728</v>
      </c>
      <c r="C9" s="35">
        <v>120</v>
      </c>
      <c r="D9" s="36">
        <v>5.052</v>
      </c>
      <c r="E9" s="36">
        <v>3.6</v>
      </c>
      <c r="F9" s="36">
        <v>31.08</v>
      </c>
      <c r="G9" s="37">
        <v>177</v>
      </c>
      <c r="H9" s="36">
        <v>19.2</v>
      </c>
      <c r="I9" s="36">
        <v>27.4</v>
      </c>
      <c r="J9" s="36">
        <v>2.2</v>
      </c>
      <c r="K9" s="36">
        <v>0</v>
      </c>
      <c r="L9" s="38" t="s">
        <v>726</v>
      </c>
      <c r="M9" s="73" t="s">
        <v>737</v>
      </c>
      <c r="N9" s="124"/>
    </row>
    <row r="10" spans="1:14" ht="15.75">
      <c r="A10" s="123"/>
      <c r="B10" s="34" t="s">
        <v>730</v>
      </c>
      <c r="C10" s="35">
        <v>120</v>
      </c>
      <c r="D10" s="36">
        <v>5.28</v>
      </c>
      <c r="E10" s="36">
        <v>4.584</v>
      </c>
      <c r="F10" s="36">
        <v>30.311999999999998</v>
      </c>
      <c r="G10" s="37">
        <v>183.6</v>
      </c>
      <c r="H10" s="36">
        <v>13.3</v>
      </c>
      <c r="I10" s="36">
        <v>37.9</v>
      </c>
      <c r="J10" s="36">
        <v>1.2</v>
      </c>
      <c r="K10" s="36">
        <v>0</v>
      </c>
      <c r="L10" s="38" t="s">
        <v>726</v>
      </c>
      <c r="M10" s="73" t="s">
        <v>738</v>
      </c>
      <c r="N10" s="124"/>
    </row>
    <row r="11" spans="1:14" ht="15.75">
      <c r="A11" s="123"/>
      <c r="B11" s="34" t="s">
        <v>732</v>
      </c>
      <c r="C11" s="35">
        <v>120</v>
      </c>
      <c r="D11" s="36">
        <v>2.88</v>
      </c>
      <c r="E11" s="36">
        <v>3.456</v>
      </c>
      <c r="F11" s="36">
        <v>30.023999999999997</v>
      </c>
      <c r="G11" s="37">
        <v>163.2</v>
      </c>
      <c r="H11" s="36">
        <v>4.3</v>
      </c>
      <c r="I11" s="36">
        <v>20.4</v>
      </c>
      <c r="J11" s="36">
        <v>0.4</v>
      </c>
      <c r="K11" s="36">
        <v>0</v>
      </c>
      <c r="L11" s="38" t="s">
        <v>726</v>
      </c>
      <c r="M11" s="73" t="s">
        <v>739</v>
      </c>
      <c r="N11" s="124"/>
    </row>
    <row r="12" spans="1:14" ht="15.75">
      <c r="A12" s="123"/>
      <c r="B12" s="34" t="s">
        <v>734</v>
      </c>
      <c r="C12" s="35">
        <v>120</v>
      </c>
      <c r="D12" s="36">
        <v>3.828</v>
      </c>
      <c r="E12" s="36">
        <v>3.552</v>
      </c>
      <c r="F12" s="36">
        <v>24.708</v>
      </c>
      <c r="G12" s="37">
        <v>146.4</v>
      </c>
      <c r="H12" s="36">
        <v>31.4</v>
      </c>
      <c r="I12" s="36">
        <v>19</v>
      </c>
      <c r="J12" s="36">
        <v>0.7</v>
      </c>
      <c r="K12" s="36">
        <v>0</v>
      </c>
      <c r="L12" s="38" t="s">
        <v>726</v>
      </c>
      <c r="M12" s="73" t="s">
        <v>740</v>
      </c>
      <c r="N12" s="124"/>
    </row>
    <row r="13" spans="1:14" ht="15.75">
      <c r="A13" s="123"/>
      <c r="B13" s="34" t="s">
        <v>725</v>
      </c>
      <c r="C13" s="35">
        <v>130</v>
      </c>
      <c r="D13" s="36">
        <v>7.4</v>
      </c>
      <c r="E13" s="36">
        <v>5.3</v>
      </c>
      <c r="F13" s="36">
        <v>33.5</v>
      </c>
      <c r="G13" s="37">
        <v>211</v>
      </c>
      <c r="H13" s="36">
        <v>12.8</v>
      </c>
      <c r="I13" s="36">
        <v>117.7</v>
      </c>
      <c r="J13" s="36">
        <v>3.9</v>
      </c>
      <c r="K13" s="36">
        <v>0</v>
      </c>
      <c r="L13" s="38" t="s">
        <v>726</v>
      </c>
      <c r="M13" s="73" t="s">
        <v>736</v>
      </c>
      <c r="N13" s="124"/>
    </row>
    <row r="14" spans="1:14" ht="15.75">
      <c r="A14" s="123"/>
      <c r="B14" s="34" t="s">
        <v>728</v>
      </c>
      <c r="C14" s="35">
        <v>130</v>
      </c>
      <c r="D14" s="36">
        <v>5.5</v>
      </c>
      <c r="E14" s="36">
        <v>3.9</v>
      </c>
      <c r="F14" s="36">
        <v>33.7</v>
      </c>
      <c r="G14" s="37">
        <v>192</v>
      </c>
      <c r="H14" s="36">
        <v>20.8</v>
      </c>
      <c r="I14" s="36">
        <v>29.7</v>
      </c>
      <c r="J14" s="36">
        <v>2.3</v>
      </c>
      <c r="K14" s="36">
        <v>0</v>
      </c>
      <c r="L14" s="38" t="s">
        <v>726</v>
      </c>
      <c r="M14" s="73" t="s">
        <v>737</v>
      </c>
      <c r="N14" s="124"/>
    </row>
    <row r="15" spans="1:14" ht="15.75">
      <c r="A15" s="123"/>
      <c r="B15" s="34" t="s">
        <v>730</v>
      </c>
      <c r="C15" s="35">
        <v>130</v>
      </c>
      <c r="D15" s="36">
        <v>5.7</v>
      </c>
      <c r="E15" s="36">
        <v>5</v>
      </c>
      <c r="F15" s="36">
        <v>32.8</v>
      </c>
      <c r="G15" s="37">
        <v>199</v>
      </c>
      <c r="H15" s="36">
        <v>14.4</v>
      </c>
      <c r="I15" s="36">
        <v>41</v>
      </c>
      <c r="J15" s="36">
        <v>1.3</v>
      </c>
      <c r="K15" s="36">
        <v>0</v>
      </c>
      <c r="L15" s="38" t="s">
        <v>726</v>
      </c>
      <c r="M15" s="73" t="s">
        <v>738</v>
      </c>
      <c r="N15" s="124"/>
    </row>
    <row r="16" spans="1:14" ht="15.75">
      <c r="A16" s="123"/>
      <c r="B16" s="34" t="s">
        <v>732</v>
      </c>
      <c r="C16" s="35">
        <v>130</v>
      </c>
      <c r="D16" s="36">
        <v>31.2</v>
      </c>
      <c r="E16" s="36">
        <v>3.7</v>
      </c>
      <c r="F16" s="36">
        <v>32.5</v>
      </c>
      <c r="G16" s="37">
        <v>176</v>
      </c>
      <c r="H16" s="36">
        <v>4.6</v>
      </c>
      <c r="I16" s="36">
        <v>22.1</v>
      </c>
      <c r="J16" s="36">
        <v>0.4</v>
      </c>
      <c r="K16" s="36">
        <v>0</v>
      </c>
      <c r="L16" s="38" t="s">
        <v>726</v>
      </c>
      <c r="M16" s="73" t="s">
        <v>739</v>
      </c>
      <c r="N16" s="124"/>
    </row>
    <row r="17" spans="1:14" ht="15.75">
      <c r="A17" s="123"/>
      <c r="B17" s="34" t="s">
        <v>734</v>
      </c>
      <c r="C17" s="35">
        <v>130</v>
      </c>
      <c r="D17" s="36">
        <v>4.1</v>
      </c>
      <c r="E17" s="36">
        <v>3.8</v>
      </c>
      <c r="F17" s="36">
        <v>26.8</v>
      </c>
      <c r="G17" s="37">
        <v>158</v>
      </c>
      <c r="H17" s="36">
        <v>34</v>
      </c>
      <c r="I17" s="36">
        <v>20.6</v>
      </c>
      <c r="J17" s="36">
        <v>0.7</v>
      </c>
      <c r="K17" s="36">
        <v>0</v>
      </c>
      <c r="L17" s="38" t="s">
        <v>726</v>
      </c>
      <c r="M17" s="73" t="s">
        <v>740</v>
      </c>
      <c r="N17" s="124"/>
    </row>
    <row r="18" spans="1:14" ht="15.75">
      <c r="A18" s="123"/>
      <c r="B18" s="34" t="s">
        <v>725</v>
      </c>
      <c r="C18" s="35">
        <v>150</v>
      </c>
      <c r="D18" s="36">
        <v>8.595</v>
      </c>
      <c r="E18" s="36">
        <v>6.09</v>
      </c>
      <c r="F18" s="36">
        <v>38.64</v>
      </c>
      <c r="G18" s="37">
        <v>243.75</v>
      </c>
      <c r="H18" s="36">
        <v>14.8</v>
      </c>
      <c r="I18" s="36">
        <v>135.8</v>
      </c>
      <c r="J18" s="36">
        <v>4.6</v>
      </c>
      <c r="K18" s="36">
        <v>0</v>
      </c>
      <c r="L18" s="38" t="s">
        <v>726</v>
      </c>
      <c r="M18" s="73" t="s">
        <v>741</v>
      </c>
      <c r="N18" s="124"/>
    </row>
    <row r="19" spans="1:14" ht="15.75">
      <c r="A19" s="123"/>
      <c r="B19" s="34" t="s">
        <v>728</v>
      </c>
      <c r="C19" s="35">
        <v>150</v>
      </c>
      <c r="D19" s="36">
        <v>6.315</v>
      </c>
      <c r="E19" s="36">
        <v>4.5</v>
      </c>
      <c r="F19" s="36">
        <v>38.85</v>
      </c>
      <c r="G19" s="37">
        <v>221.25</v>
      </c>
      <c r="H19" s="36">
        <v>24.1</v>
      </c>
      <c r="I19" s="36">
        <v>34.2</v>
      </c>
      <c r="J19" s="36">
        <v>2.7</v>
      </c>
      <c r="K19" s="36">
        <v>0</v>
      </c>
      <c r="L19" s="38" t="s">
        <v>726</v>
      </c>
      <c r="M19" s="73" t="s">
        <v>742</v>
      </c>
      <c r="N19" s="124"/>
    </row>
    <row r="20" spans="1:14" ht="15.75">
      <c r="A20" s="123"/>
      <c r="B20" s="34" t="s">
        <v>730</v>
      </c>
      <c r="C20" s="35">
        <v>150</v>
      </c>
      <c r="D20" s="36">
        <v>6.6</v>
      </c>
      <c r="E20" s="36">
        <v>5.73</v>
      </c>
      <c r="F20" s="36">
        <v>37.89</v>
      </c>
      <c r="G20" s="37">
        <v>229.5</v>
      </c>
      <c r="H20" s="36">
        <v>16.6</v>
      </c>
      <c r="I20" s="36">
        <v>47.3</v>
      </c>
      <c r="J20" s="36">
        <v>1.6</v>
      </c>
      <c r="K20" s="36">
        <v>0</v>
      </c>
      <c r="L20" s="38" t="s">
        <v>726</v>
      </c>
      <c r="M20" s="73" t="s">
        <v>743</v>
      </c>
      <c r="N20" s="124"/>
    </row>
    <row r="21" spans="1:14" ht="15.75">
      <c r="A21" s="105" t="s">
        <v>744</v>
      </c>
      <c r="B21" s="34" t="s">
        <v>732</v>
      </c>
      <c r="C21" s="35">
        <v>150</v>
      </c>
      <c r="D21" s="36">
        <v>3.6</v>
      </c>
      <c r="E21" s="36">
        <v>4.32</v>
      </c>
      <c r="F21" s="36">
        <v>37.53</v>
      </c>
      <c r="G21" s="37">
        <v>204</v>
      </c>
      <c r="H21" s="36">
        <v>5.3</v>
      </c>
      <c r="I21" s="36">
        <v>25.5</v>
      </c>
      <c r="J21" s="36">
        <v>0.5</v>
      </c>
      <c r="K21" s="36">
        <v>0</v>
      </c>
      <c r="L21" s="38" t="s">
        <v>726</v>
      </c>
      <c r="M21" s="73" t="s">
        <v>745</v>
      </c>
      <c r="N21" s="124"/>
    </row>
    <row r="22" spans="1:14" ht="15.75">
      <c r="A22" s="105"/>
      <c r="B22" s="34" t="s">
        <v>734</v>
      </c>
      <c r="C22" s="35">
        <v>150</v>
      </c>
      <c r="D22" s="36">
        <v>4.785</v>
      </c>
      <c r="E22" s="36">
        <v>4.44</v>
      </c>
      <c r="F22" s="36">
        <v>30.885</v>
      </c>
      <c r="G22" s="37">
        <v>183</v>
      </c>
      <c r="H22" s="36">
        <v>39.2</v>
      </c>
      <c r="I22" s="36">
        <v>23.7</v>
      </c>
      <c r="J22" s="36">
        <v>0.9</v>
      </c>
      <c r="K22" s="36">
        <v>0</v>
      </c>
      <c r="L22" s="38" t="s">
        <v>726</v>
      </c>
      <c r="M22" s="73" t="s">
        <v>746</v>
      </c>
      <c r="N22" s="124"/>
    </row>
    <row r="23" spans="1:14" ht="15.75">
      <c r="A23" s="123"/>
      <c r="B23" s="34" t="s">
        <v>747</v>
      </c>
      <c r="C23" s="35">
        <v>110</v>
      </c>
      <c r="D23" s="36">
        <v>3.4</v>
      </c>
      <c r="E23" s="36">
        <v>3.7</v>
      </c>
      <c r="F23" s="36">
        <v>15</v>
      </c>
      <c r="G23" s="37">
        <v>107</v>
      </c>
      <c r="H23" s="36">
        <v>6.2</v>
      </c>
      <c r="I23" s="36">
        <v>52.8</v>
      </c>
      <c r="J23" s="36">
        <v>1.8</v>
      </c>
      <c r="K23" s="36">
        <v>0</v>
      </c>
      <c r="L23" s="38" t="s">
        <v>140</v>
      </c>
      <c r="M23" s="73" t="s">
        <v>727</v>
      </c>
      <c r="N23" s="124"/>
    </row>
    <row r="24" spans="1:14" ht="15.75">
      <c r="A24" s="123"/>
      <c r="B24" s="34" t="s">
        <v>748</v>
      </c>
      <c r="C24" s="35">
        <v>110</v>
      </c>
      <c r="D24" s="36">
        <v>2.9</v>
      </c>
      <c r="E24" s="36">
        <v>3.1</v>
      </c>
      <c r="F24" s="36">
        <v>18</v>
      </c>
      <c r="G24" s="37">
        <v>112</v>
      </c>
      <c r="H24" s="36">
        <v>11.5</v>
      </c>
      <c r="I24" s="36">
        <v>15.8</v>
      </c>
      <c r="J24" s="36">
        <v>1.3</v>
      </c>
      <c r="K24" s="36">
        <v>0</v>
      </c>
      <c r="L24" s="38" t="s">
        <v>140</v>
      </c>
      <c r="M24" s="73" t="s">
        <v>729</v>
      </c>
      <c r="N24" s="124"/>
    </row>
    <row r="25" spans="1:14" ht="15.75">
      <c r="A25" s="123"/>
      <c r="B25" s="34" t="s">
        <v>139</v>
      </c>
      <c r="C25" s="35">
        <v>110</v>
      </c>
      <c r="D25" s="36">
        <v>3.1</v>
      </c>
      <c r="E25" s="36">
        <v>3.7</v>
      </c>
      <c r="F25" s="36">
        <v>17.6</v>
      </c>
      <c r="G25" s="37">
        <v>116</v>
      </c>
      <c r="H25" s="36">
        <v>8</v>
      </c>
      <c r="I25" s="36">
        <v>21.9</v>
      </c>
      <c r="J25" s="36">
        <v>0.7</v>
      </c>
      <c r="K25" s="36">
        <v>0</v>
      </c>
      <c r="L25" s="38" t="s">
        <v>140</v>
      </c>
      <c r="M25" s="73" t="s">
        <v>731</v>
      </c>
      <c r="N25" s="124"/>
    </row>
    <row r="26" spans="1:14" ht="15.75">
      <c r="A26" s="123"/>
      <c r="B26" s="34" t="s">
        <v>749</v>
      </c>
      <c r="C26" s="35">
        <v>110</v>
      </c>
      <c r="D26" s="36">
        <v>1.9</v>
      </c>
      <c r="E26" s="36">
        <v>3.1</v>
      </c>
      <c r="F26" s="36">
        <v>19.5</v>
      </c>
      <c r="G26" s="37">
        <v>113</v>
      </c>
      <c r="H26" s="36">
        <v>3</v>
      </c>
      <c r="I26" s="36">
        <v>13.2</v>
      </c>
      <c r="J26" s="36">
        <v>0.3</v>
      </c>
      <c r="K26" s="36">
        <v>0</v>
      </c>
      <c r="L26" s="38" t="s">
        <v>140</v>
      </c>
      <c r="M26" s="73" t="s">
        <v>733</v>
      </c>
      <c r="N26" s="124"/>
    </row>
    <row r="27" spans="1:14" ht="15.75">
      <c r="A27" s="123"/>
      <c r="B27" s="34" t="s">
        <v>750</v>
      </c>
      <c r="C27" s="35">
        <v>110</v>
      </c>
      <c r="D27" s="36">
        <v>2.4</v>
      </c>
      <c r="E27" s="36">
        <v>3.1</v>
      </c>
      <c r="F27" s="36">
        <v>15.3</v>
      </c>
      <c r="G27" s="37">
        <v>99</v>
      </c>
      <c r="H27" s="36">
        <v>19.7</v>
      </c>
      <c r="I27" s="36">
        <v>11.7</v>
      </c>
      <c r="J27" s="36">
        <v>0.4</v>
      </c>
      <c r="K27" s="36">
        <v>0</v>
      </c>
      <c r="L27" s="38" t="s">
        <v>140</v>
      </c>
      <c r="M27" s="73" t="s">
        <v>735</v>
      </c>
      <c r="N27" s="124"/>
    </row>
    <row r="28" spans="1:14" ht="15.75">
      <c r="A28" s="123"/>
      <c r="B28" s="34" t="s">
        <v>747</v>
      </c>
      <c r="C28" s="35">
        <v>120</v>
      </c>
      <c r="D28" s="36">
        <v>3.66</v>
      </c>
      <c r="E28" s="36">
        <v>4.008</v>
      </c>
      <c r="F28" s="36">
        <v>16.416</v>
      </c>
      <c r="G28" s="37">
        <v>116.4</v>
      </c>
      <c r="H28" s="36">
        <v>6.8</v>
      </c>
      <c r="I28" s="36">
        <v>57.6</v>
      </c>
      <c r="J28" s="36">
        <v>1.9</v>
      </c>
      <c r="K28" s="36">
        <v>0</v>
      </c>
      <c r="L28" s="38" t="s">
        <v>140</v>
      </c>
      <c r="M28" s="73" t="s">
        <v>736</v>
      </c>
      <c r="N28" s="124"/>
    </row>
    <row r="29" spans="1:14" ht="15.75">
      <c r="A29" s="123"/>
      <c r="B29" s="34" t="s">
        <v>748</v>
      </c>
      <c r="C29" s="35">
        <v>120</v>
      </c>
      <c r="D29" s="36">
        <v>3.2039999999999997</v>
      </c>
      <c r="E29" s="36">
        <v>3.3960000000000004</v>
      </c>
      <c r="F29" s="36">
        <v>19.644000000000002</v>
      </c>
      <c r="G29" s="37">
        <v>121.92</v>
      </c>
      <c r="H29" s="36">
        <v>12.5</v>
      </c>
      <c r="I29" s="36">
        <v>17.3</v>
      </c>
      <c r="J29" s="36">
        <v>1.4</v>
      </c>
      <c r="K29" s="36">
        <v>0</v>
      </c>
      <c r="L29" s="38" t="s">
        <v>140</v>
      </c>
      <c r="M29" s="73" t="s">
        <v>737</v>
      </c>
      <c r="N29" s="124"/>
    </row>
    <row r="30" spans="1:14" ht="15.75">
      <c r="A30" s="123"/>
      <c r="B30" s="34" t="s">
        <v>139</v>
      </c>
      <c r="C30" s="35">
        <v>120</v>
      </c>
      <c r="D30" s="36">
        <v>3.3480000000000003</v>
      </c>
      <c r="E30" s="36">
        <v>4.008</v>
      </c>
      <c r="F30" s="36">
        <v>19.152</v>
      </c>
      <c r="G30" s="37">
        <v>126</v>
      </c>
      <c r="H30" s="36">
        <v>8.8</v>
      </c>
      <c r="I30" s="36">
        <v>23.9</v>
      </c>
      <c r="J30" s="36">
        <v>0.8</v>
      </c>
      <c r="K30" s="36">
        <v>0</v>
      </c>
      <c r="L30" s="38" t="s">
        <v>140</v>
      </c>
      <c r="M30" s="73" t="s">
        <v>738</v>
      </c>
      <c r="N30" s="124"/>
    </row>
    <row r="31" spans="1:14" ht="15.75">
      <c r="A31" s="123"/>
      <c r="B31" s="34" t="s">
        <v>749</v>
      </c>
      <c r="C31" s="35">
        <v>120</v>
      </c>
      <c r="D31" s="36">
        <v>2.052</v>
      </c>
      <c r="E31" s="36">
        <v>3.336</v>
      </c>
      <c r="F31" s="36">
        <v>21.264</v>
      </c>
      <c r="G31" s="37">
        <v>123.6</v>
      </c>
      <c r="H31" s="36">
        <v>3.3</v>
      </c>
      <c r="I31" s="36">
        <v>14.4</v>
      </c>
      <c r="J31" s="36">
        <v>0.3</v>
      </c>
      <c r="K31" s="36">
        <v>0</v>
      </c>
      <c r="L31" s="38" t="s">
        <v>140</v>
      </c>
      <c r="M31" s="73" t="s">
        <v>739</v>
      </c>
      <c r="N31" s="124"/>
    </row>
    <row r="32" spans="1:14" ht="15.75">
      <c r="A32" s="123"/>
      <c r="B32" s="34" t="s">
        <v>750</v>
      </c>
      <c r="C32" s="35">
        <v>120</v>
      </c>
      <c r="D32" s="36">
        <v>2.592</v>
      </c>
      <c r="E32" s="36">
        <v>3.384</v>
      </c>
      <c r="F32" s="36">
        <v>16.656000000000002</v>
      </c>
      <c r="G32" s="37">
        <v>108</v>
      </c>
      <c r="H32" s="36">
        <v>21.5</v>
      </c>
      <c r="I32" s="36">
        <v>12.8</v>
      </c>
      <c r="J32" s="36">
        <v>0.5</v>
      </c>
      <c r="K32" s="36">
        <v>0</v>
      </c>
      <c r="L32" s="38" t="s">
        <v>140</v>
      </c>
      <c r="M32" s="73" t="s">
        <v>740</v>
      </c>
      <c r="N32" s="124"/>
    </row>
    <row r="33" spans="1:14" ht="15.75">
      <c r="A33" s="123"/>
      <c r="B33" s="34" t="s">
        <v>747</v>
      </c>
      <c r="C33" s="35">
        <v>130</v>
      </c>
      <c r="D33" s="36">
        <v>4</v>
      </c>
      <c r="E33" s="36">
        <v>4.4</v>
      </c>
      <c r="F33" s="36">
        <v>17.7</v>
      </c>
      <c r="G33" s="37">
        <v>126</v>
      </c>
      <c r="H33" s="36">
        <v>7.3</v>
      </c>
      <c r="I33" s="36">
        <v>62.4</v>
      </c>
      <c r="J33" s="36">
        <v>2.1</v>
      </c>
      <c r="K33" s="36">
        <v>0</v>
      </c>
      <c r="L33" s="38" t="s">
        <v>140</v>
      </c>
      <c r="M33" s="73" t="s">
        <v>736</v>
      </c>
      <c r="N33" s="124"/>
    </row>
    <row r="34" spans="1:14" ht="15.75">
      <c r="A34" s="123"/>
      <c r="B34" s="34" t="s">
        <v>748</v>
      </c>
      <c r="C34" s="35">
        <v>130</v>
      </c>
      <c r="D34" s="36">
        <v>3.4</v>
      </c>
      <c r="E34" s="36">
        <v>3.7</v>
      </c>
      <c r="F34" s="36">
        <v>21.3</v>
      </c>
      <c r="G34" s="37">
        <v>132</v>
      </c>
      <c r="H34" s="36">
        <v>13.6</v>
      </c>
      <c r="I34" s="36">
        <v>18.7</v>
      </c>
      <c r="J34" s="36">
        <v>1.5</v>
      </c>
      <c r="K34" s="36">
        <v>0</v>
      </c>
      <c r="L34" s="38" t="s">
        <v>140</v>
      </c>
      <c r="M34" s="73" t="s">
        <v>737</v>
      </c>
      <c r="N34" s="124"/>
    </row>
    <row r="35" spans="1:14" ht="15.75">
      <c r="A35" s="123"/>
      <c r="B35" s="34" t="s">
        <v>139</v>
      </c>
      <c r="C35" s="35">
        <v>130</v>
      </c>
      <c r="D35" s="36">
        <v>3.7</v>
      </c>
      <c r="E35" s="36">
        <v>4.4</v>
      </c>
      <c r="F35" s="36">
        <v>20.8</v>
      </c>
      <c r="G35" s="37">
        <v>137</v>
      </c>
      <c r="H35" s="36">
        <v>9.5</v>
      </c>
      <c r="I35" s="36">
        <v>25.9</v>
      </c>
      <c r="J35" s="36">
        <v>0.9</v>
      </c>
      <c r="K35" s="36">
        <v>0</v>
      </c>
      <c r="L35" s="38" t="s">
        <v>140</v>
      </c>
      <c r="M35" s="73" t="s">
        <v>738</v>
      </c>
      <c r="N35" s="124"/>
    </row>
    <row r="36" spans="1:14" ht="15.75">
      <c r="A36" s="123"/>
      <c r="B36" s="34" t="s">
        <v>749</v>
      </c>
      <c r="C36" s="35">
        <v>130</v>
      </c>
      <c r="D36" s="36">
        <v>2.2</v>
      </c>
      <c r="E36" s="36">
        <v>3.7</v>
      </c>
      <c r="F36" s="36">
        <v>23</v>
      </c>
      <c r="G36" s="37">
        <v>134</v>
      </c>
      <c r="H36" s="36">
        <v>3.6</v>
      </c>
      <c r="I36" s="36">
        <v>15.6</v>
      </c>
      <c r="J36" s="36">
        <v>0.4</v>
      </c>
      <c r="K36" s="36">
        <v>0</v>
      </c>
      <c r="L36" s="38" t="s">
        <v>140</v>
      </c>
      <c r="M36" s="73" t="s">
        <v>739</v>
      </c>
      <c r="N36" s="124"/>
    </row>
    <row r="37" spans="1:14" ht="15.75">
      <c r="A37" s="123"/>
      <c r="B37" s="34" t="s">
        <v>750</v>
      </c>
      <c r="C37" s="35">
        <v>130</v>
      </c>
      <c r="D37" s="36">
        <v>2.8</v>
      </c>
      <c r="E37" s="36">
        <v>3.7</v>
      </c>
      <c r="F37" s="36">
        <v>18.1</v>
      </c>
      <c r="G37" s="37">
        <v>116</v>
      </c>
      <c r="H37" s="36">
        <v>23.3</v>
      </c>
      <c r="I37" s="36">
        <v>13.8</v>
      </c>
      <c r="J37" s="36">
        <v>0.5</v>
      </c>
      <c r="K37" s="36">
        <v>0</v>
      </c>
      <c r="L37" s="38" t="s">
        <v>140</v>
      </c>
      <c r="M37" s="73" t="s">
        <v>740</v>
      </c>
      <c r="N37" s="124"/>
    </row>
    <row r="38" spans="1:14" ht="15.75">
      <c r="A38" s="123"/>
      <c r="B38" s="34" t="s">
        <v>747</v>
      </c>
      <c r="C38" s="35">
        <v>150</v>
      </c>
      <c r="D38" s="36">
        <v>4.575</v>
      </c>
      <c r="E38" s="36">
        <v>5.01</v>
      </c>
      <c r="F38" s="36">
        <v>20.52</v>
      </c>
      <c r="G38" s="37">
        <v>145.5</v>
      </c>
      <c r="H38" s="36">
        <v>8.5</v>
      </c>
      <c r="I38" s="36">
        <v>72</v>
      </c>
      <c r="J38" s="36">
        <v>2.4</v>
      </c>
      <c r="K38" s="36">
        <v>0</v>
      </c>
      <c r="L38" s="38" t="s">
        <v>140</v>
      </c>
      <c r="M38" s="73" t="s">
        <v>741</v>
      </c>
      <c r="N38" s="124"/>
    </row>
    <row r="39" spans="1:14" ht="15.75">
      <c r="A39" s="105" t="s">
        <v>751</v>
      </c>
      <c r="B39" s="34" t="s">
        <v>748</v>
      </c>
      <c r="C39" s="35">
        <v>150</v>
      </c>
      <c r="D39" s="36">
        <v>4.005</v>
      </c>
      <c r="E39" s="36">
        <v>4.245</v>
      </c>
      <c r="F39" s="36">
        <v>24.555</v>
      </c>
      <c r="G39" s="37">
        <v>152.4</v>
      </c>
      <c r="H39" s="36">
        <v>15.6</v>
      </c>
      <c r="I39" s="36">
        <v>21.6</v>
      </c>
      <c r="J39" s="36">
        <v>1.8</v>
      </c>
      <c r="K39" s="36">
        <v>0</v>
      </c>
      <c r="L39" s="38" t="s">
        <v>140</v>
      </c>
      <c r="M39" s="73" t="s">
        <v>742</v>
      </c>
      <c r="N39" s="124"/>
    </row>
    <row r="40" spans="1:14" ht="15.75">
      <c r="A40" s="105"/>
      <c r="B40" s="34" t="s">
        <v>139</v>
      </c>
      <c r="C40" s="35">
        <v>150</v>
      </c>
      <c r="D40" s="36">
        <v>4.185</v>
      </c>
      <c r="E40" s="36">
        <v>5.01</v>
      </c>
      <c r="F40" s="36">
        <v>23.94</v>
      </c>
      <c r="G40" s="37">
        <v>157.5</v>
      </c>
      <c r="H40" s="36">
        <v>11</v>
      </c>
      <c r="I40" s="36">
        <v>29.9</v>
      </c>
      <c r="J40" s="36">
        <v>1</v>
      </c>
      <c r="K40" s="36">
        <v>0</v>
      </c>
      <c r="L40" s="38" t="s">
        <v>140</v>
      </c>
      <c r="M40" s="73" t="s">
        <v>743</v>
      </c>
      <c r="N40" s="124"/>
    </row>
    <row r="41" spans="1:14" ht="15.75">
      <c r="A41" s="123"/>
      <c r="B41" s="34" t="s">
        <v>749</v>
      </c>
      <c r="C41" s="35">
        <v>150</v>
      </c>
      <c r="D41" s="36">
        <v>2.565</v>
      </c>
      <c r="E41" s="36">
        <v>4.17</v>
      </c>
      <c r="F41" s="36">
        <v>26.58</v>
      </c>
      <c r="G41" s="37">
        <v>154.5</v>
      </c>
      <c r="H41" s="36">
        <v>4.1</v>
      </c>
      <c r="I41" s="36">
        <v>18</v>
      </c>
      <c r="J41" s="36">
        <v>0.4</v>
      </c>
      <c r="K41" s="36">
        <v>0</v>
      </c>
      <c r="L41" s="38" t="s">
        <v>140</v>
      </c>
      <c r="M41" s="73" t="s">
        <v>745</v>
      </c>
      <c r="N41" s="124"/>
    </row>
    <row r="42" spans="1:14" ht="15.75">
      <c r="A42" s="105" t="s">
        <v>752</v>
      </c>
      <c r="B42" s="34" t="s">
        <v>750</v>
      </c>
      <c r="C42" s="35">
        <v>150</v>
      </c>
      <c r="D42" s="36">
        <v>3.24</v>
      </c>
      <c r="E42" s="36">
        <v>4.23</v>
      </c>
      <c r="F42" s="36">
        <v>20.82</v>
      </c>
      <c r="G42" s="37">
        <v>135</v>
      </c>
      <c r="H42" s="36">
        <v>26.8</v>
      </c>
      <c r="I42" s="36">
        <v>16</v>
      </c>
      <c r="J42" s="36">
        <v>0.6</v>
      </c>
      <c r="K42" s="36">
        <v>0</v>
      </c>
      <c r="L42" s="38" t="s">
        <v>140</v>
      </c>
      <c r="M42" s="73" t="s">
        <v>746</v>
      </c>
      <c r="N42" s="124"/>
    </row>
    <row r="43" spans="1:14" ht="15.75">
      <c r="A43" s="105"/>
      <c r="B43" s="34" t="s">
        <v>753</v>
      </c>
      <c r="C43" s="35">
        <v>110</v>
      </c>
      <c r="D43" s="36">
        <v>2.7</v>
      </c>
      <c r="E43" s="36">
        <v>3.9</v>
      </c>
      <c r="F43" s="36">
        <v>26.9</v>
      </c>
      <c r="G43" s="37">
        <v>154</v>
      </c>
      <c r="H43" s="36">
        <v>1</v>
      </c>
      <c r="I43" s="36">
        <v>12</v>
      </c>
      <c r="J43" s="36">
        <v>0.4</v>
      </c>
      <c r="K43" s="36">
        <v>0</v>
      </c>
      <c r="L43" s="38" t="s">
        <v>754</v>
      </c>
      <c r="M43" s="46"/>
      <c r="N43" s="124"/>
    </row>
    <row r="44" spans="1:14" ht="15.75">
      <c r="A44" s="123"/>
      <c r="B44" s="34" t="s">
        <v>753</v>
      </c>
      <c r="C44" s="35">
        <v>120</v>
      </c>
      <c r="D44" s="36">
        <v>2.9</v>
      </c>
      <c r="E44" s="36">
        <v>3.4</v>
      </c>
      <c r="F44" s="36">
        <v>29.3</v>
      </c>
      <c r="G44" s="37">
        <v>160</v>
      </c>
      <c r="H44" s="36">
        <v>1.9</v>
      </c>
      <c r="I44" s="36">
        <v>15.2</v>
      </c>
      <c r="J44" s="36">
        <v>0.4</v>
      </c>
      <c r="K44" s="36">
        <v>0</v>
      </c>
      <c r="L44" s="38" t="s">
        <v>754</v>
      </c>
      <c r="M44" s="46"/>
      <c r="N44" s="124"/>
    </row>
    <row r="45" spans="1:14" ht="15.75">
      <c r="A45" s="105" t="s">
        <v>755</v>
      </c>
      <c r="B45" s="34" t="s">
        <v>753</v>
      </c>
      <c r="C45" s="35">
        <v>130</v>
      </c>
      <c r="D45" s="36">
        <v>3.2</v>
      </c>
      <c r="E45" s="36">
        <v>4.7</v>
      </c>
      <c r="F45" s="36">
        <v>31.8</v>
      </c>
      <c r="G45" s="37">
        <v>182</v>
      </c>
      <c r="H45" s="36">
        <v>1.2</v>
      </c>
      <c r="I45" s="36">
        <v>14.1</v>
      </c>
      <c r="J45" s="36">
        <v>0.2</v>
      </c>
      <c r="K45" s="36">
        <v>0</v>
      </c>
      <c r="L45" s="38" t="s">
        <v>754</v>
      </c>
      <c r="M45" s="46"/>
      <c r="N45" s="124"/>
    </row>
    <row r="46" spans="1:14" ht="15.75">
      <c r="A46" s="105"/>
      <c r="B46" s="34" t="s">
        <v>753</v>
      </c>
      <c r="C46" s="35">
        <v>150</v>
      </c>
      <c r="D46" s="36">
        <v>3.6</v>
      </c>
      <c r="E46" s="36">
        <v>4.3</v>
      </c>
      <c r="F46" s="36">
        <v>36.7</v>
      </c>
      <c r="G46" s="37">
        <v>200</v>
      </c>
      <c r="H46" s="36">
        <v>2.4</v>
      </c>
      <c r="I46" s="36">
        <v>19</v>
      </c>
      <c r="J46" s="36">
        <v>0.5</v>
      </c>
      <c r="K46" s="36">
        <v>0</v>
      </c>
      <c r="L46" s="38" t="s">
        <v>754</v>
      </c>
      <c r="M46" s="46"/>
      <c r="N46" s="124"/>
    </row>
    <row r="47" spans="1:14" ht="15.75">
      <c r="A47" s="123"/>
      <c r="B47" s="34" t="s">
        <v>756</v>
      </c>
      <c r="C47" s="35">
        <v>110</v>
      </c>
      <c r="D47" s="36">
        <v>2.7</v>
      </c>
      <c r="E47" s="36">
        <v>2.87</v>
      </c>
      <c r="F47" s="36">
        <v>27</v>
      </c>
      <c r="G47" s="37">
        <v>147</v>
      </c>
      <c r="H47" s="36">
        <v>1.8</v>
      </c>
      <c r="I47" s="36">
        <v>13.9</v>
      </c>
      <c r="J47" s="36">
        <v>0.4</v>
      </c>
      <c r="K47" s="36">
        <v>0</v>
      </c>
      <c r="L47" s="38" t="s">
        <v>757</v>
      </c>
      <c r="M47" s="46"/>
      <c r="N47" s="124"/>
    </row>
    <row r="48" spans="1:14" ht="15.75">
      <c r="A48" s="105" t="s">
        <v>758</v>
      </c>
      <c r="B48" s="34" t="s">
        <v>756</v>
      </c>
      <c r="C48" s="35">
        <v>120</v>
      </c>
      <c r="D48" s="36">
        <v>2.9160000000000004</v>
      </c>
      <c r="E48" s="36">
        <v>3.2</v>
      </c>
      <c r="F48" s="36">
        <v>29.5</v>
      </c>
      <c r="G48" s="37">
        <v>160</v>
      </c>
      <c r="H48" s="36">
        <v>1.9</v>
      </c>
      <c r="I48" s="36">
        <v>15.2</v>
      </c>
      <c r="J48" s="36">
        <v>0.4</v>
      </c>
      <c r="K48" s="36">
        <v>0</v>
      </c>
      <c r="L48" s="38" t="s">
        <v>757</v>
      </c>
      <c r="M48" s="46"/>
      <c r="N48" s="124"/>
    </row>
    <row r="49" spans="1:14" ht="15.75">
      <c r="A49" s="105"/>
      <c r="B49" s="34" t="s">
        <v>756</v>
      </c>
      <c r="C49" s="35">
        <v>130</v>
      </c>
      <c r="D49" s="36">
        <v>3.2</v>
      </c>
      <c r="E49" s="36">
        <v>3.4</v>
      </c>
      <c r="F49" s="36">
        <v>31.9</v>
      </c>
      <c r="G49" s="37">
        <v>173</v>
      </c>
      <c r="H49" s="36">
        <v>2.1</v>
      </c>
      <c r="I49" s="36">
        <v>16.5</v>
      </c>
      <c r="J49" s="36">
        <v>0.4</v>
      </c>
      <c r="K49" s="36">
        <v>0</v>
      </c>
      <c r="L49" s="38" t="s">
        <v>757</v>
      </c>
      <c r="M49" s="46"/>
      <c r="N49" s="124"/>
    </row>
    <row r="50" spans="1:14" ht="15.75">
      <c r="A50" s="123"/>
      <c r="B50" s="34" t="s">
        <v>756</v>
      </c>
      <c r="C50" s="35">
        <v>150</v>
      </c>
      <c r="D50" s="36">
        <v>3.645</v>
      </c>
      <c r="E50" s="36">
        <v>4</v>
      </c>
      <c r="F50" s="36">
        <v>36.9</v>
      </c>
      <c r="G50" s="37">
        <v>200</v>
      </c>
      <c r="H50" s="36">
        <v>2.4</v>
      </c>
      <c r="I50" s="36">
        <v>19</v>
      </c>
      <c r="J50" s="36">
        <v>0.5</v>
      </c>
      <c r="K50" s="36">
        <v>0</v>
      </c>
      <c r="L50" s="38" t="s">
        <v>757</v>
      </c>
      <c r="M50" s="46"/>
      <c r="N50" s="124"/>
    </row>
    <row r="51" spans="1:14" ht="15.75">
      <c r="A51" s="105" t="s">
        <v>759</v>
      </c>
      <c r="B51" s="34" t="s">
        <v>79</v>
      </c>
      <c r="C51" s="35">
        <v>110</v>
      </c>
      <c r="D51" s="36">
        <v>4</v>
      </c>
      <c r="E51" s="36">
        <v>3.3</v>
      </c>
      <c r="F51" s="36">
        <v>19.4</v>
      </c>
      <c r="G51" s="37">
        <v>124</v>
      </c>
      <c r="H51" s="36">
        <v>3.6</v>
      </c>
      <c r="I51" s="36">
        <v>15.5</v>
      </c>
      <c r="J51" s="36">
        <v>0.8</v>
      </c>
      <c r="K51" s="36">
        <v>0</v>
      </c>
      <c r="L51" s="38" t="s">
        <v>80</v>
      </c>
      <c r="M51" s="46"/>
      <c r="N51" s="124"/>
    </row>
    <row r="52" spans="1:14" ht="15.75">
      <c r="A52" s="46"/>
      <c r="B52" s="34" t="s">
        <v>79</v>
      </c>
      <c r="C52" s="35">
        <v>120</v>
      </c>
      <c r="D52" s="36">
        <v>4.416</v>
      </c>
      <c r="E52" s="36">
        <v>3.6119999999999997</v>
      </c>
      <c r="F52" s="36">
        <v>21.156</v>
      </c>
      <c r="G52" s="37">
        <v>134.4</v>
      </c>
      <c r="H52" s="36">
        <v>3.9</v>
      </c>
      <c r="I52" s="36">
        <v>16.9</v>
      </c>
      <c r="J52" s="36">
        <v>0.9</v>
      </c>
      <c r="K52" s="36">
        <v>0</v>
      </c>
      <c r="L52" s="38" t="s">
        <v>80</v>
      </c>
      <c r="M52" s="46"/>
      <c r="N52" s="124"/>
    </row>
    <row r="53" spans="1:14" ht="15.75">
      <c r="A53" s="123"/>
      <c r="B53" s="34" t="s">
        <v>79</v>
      </c>
      <c r="C53" s="35">
        <v>130</v>
      </c>
      <c r="D53" s="36">
        <v>4.8</v>
      </c>
      <c r="E53" s="36">
        <v>3.9</v>
      </c>
      <c r="F53" s="36">
        <v>22.9</v>
      </c>
      <c r="G53" s="37">
        <v>146</v>
      </c>
      <c r="H53" s="36">
        <v>4.2</v>
      </c>
      <c r="I53" s="36">
        <v>18.3</v>
      </c>
      <c r="J53" s="36">
        <v>1</v>
      </c>
      <c r="K53" s="36">
        <v>0</v>
      </c>
      <c r="L53" s="38" t="s">
        <v>80</v>
      </c>
      <c r="M53" s="46"/>
      <c r="N53" s="124"/>
    </row>
    <row r="54" spans="1:14" ht="15.75">
      <c r="A54" s="105" t="s">
        <v>760</v>
      </c>
      <c r="B54" s="34" t="s">
        <v>79</v>
      </c>
      <c r="C54" s="35">
        <v>150</v>
      </c>
      <c r="D54" s="36">
        <v>5.52</v>
      </c>
      <c r="E54" s="36">
        <v>4.515</v>
      </c>
      <c r="F54" s="36">
        <v>26.445</v>
      </c>
      <c r="G54" s="37">
        <v>167</v>
      </c>
      <c r="H54" s="36">
        <v>21.1</v>
      </c>
      <c r="I54" s="36">
        <v>1.1</v>
      </c>
      <c r="J54" s="36">
        <v>0</v>
      </c>
      <c r="K54" s="36">
        <v>0</v>
      </c>
      <c r="L54" s="38" t="s">
        <v>80</v>
      </c>
      <c r="M54" s="46"/>
      <c r="N54" s="124"/>
    </row>
    <row r="55" spans="1:14" ht="15.75">
      <c r="A55" s="150"/>
      <c r="B55" s="34" t="s">
        <v>118</v>
      </c>
      <c r="C55" s="35">
        <v>110</v>
      </c>
      <c r="D55" s="36">
        <v>2.1</v>
      </c>
      <c r="E55" s="36">
        <v>3.2</v>
      </c>
      <c r="F55" s="36">
        <v>16.9</v>
      </c>
      <c r="G55" s="37">
        <v>104</v>
      </c>
      <c r="H55" s="36">
        <v>10.7</v>
      </c>
      <c r="I55" s="36">
        <v>21.5</v>
      </c>
      <c r="J55" s="36">
        <v>0.9</v>
      </c>
      <c r="K55" s="36">
        <v>15.4</v>
      </c>
      <c r="L55" s="38" t="s">
        <v>119</v>
      </c>
      <c r="M55" s="46"/>
      <c r="N55" s="124"/>
    </row>
    <row r="56" spans="1:14" ht="15.75">
      <c r="A56" s="123"/>
      <c r="B56" s="34" t="s">
        <v>118</v>
      </c>
      <c r="C56" s="35">
        <v>120</v>
      </c>
      <c r="D56" s="36">
        <v>2.3</v>
      </c>
      <c r="E56" s="36">
        <v>3.5</v>
      </c>
      <c r="F56" s="36">
        <v>18.4</v>
      </c>
      <c r="G56" s="37">
        <v>114</v>
      </c>
      <c r="H56" s="36">
        <v>11.7</v>
      </c>
      <c r="I56" s="36">
        <v>23.5</v>
      </c>
      <c r="J56" s="36">
        <v>0.9</v>
      </c>
      <c r="K56" s="36">
        <v>16.8</v>
      </c>
      <c r="L56" s="38" t="s">
        <v>119</v>
      </c>
      <c r="M56" s="46"/>
      <c r="N56" s="124"/>
    </row>
    <row r="57" spans="1:14" ht="15.75">
      <c r="A57" s="123"/>
      <c r="B57" s="34" t="s">
        <v>118</v>
      </c>
      <c r="C57" s="35">
        <v>130</v>
      </c>
      <c r="D57" s="36">
        <v>2.5</v>
      </c>
      <c r="E57" s="36">
        <v>3.7</v>
      </c>
      <c r="F57" s="36">
        <v>19.9</v>
      </c>
      <c r="G57" s="37">
        <v>123</v>
      </c>
      <c r="H57" s="36">
        <v>12.7</v>
      </c>
      <c r="I57" s="36">
        <v>25.4</v>
      </c>
      <c r="J57" s="36">
        <v>1</v>
      </c>
      <c r="K57" s="36">
        <v>18.2</v>
      </c>
      <c r="L57" s="38" t="s">
        <v>119</v>
      </c>
      <c r="M57" s="46"/>
      <c r="N57" s="124"/>
    </row>
    <row r="58" spans="1:14" ht="15.75">
      <c r="A58" s="123"/>
      <c r="B58" s="34" t="s">
        <v>118</v>
      </c>
      <c r="C58" s="35">
        <v>140</v>
      </c>
      <c r="D58" s="36">
        <v>2.7</v>
      </c>
      <c r="E58" s="36">
        <v>4</v>
      </c>
      <c r="F58" s="36">
        <v>21.5</v>
      </c>
      <c r="G58" s="37">
        <v>133</v>
      </c>
      <c r="H58" s="36">
        <v>13.6</v>
      </c>
      <c r="I58" s="36">
        <v>27.3</v>
      </c>
      <c r="J58" s="36">
        <v>1.1</v>
      </c>
      <c r="K58" s="36">
        <v>19.6</v>
      </c>
      <c r="L58" s="38" t="s">
        <v>119</v>
      </c>
      <c r="M58" s="46"/>
      <c r="N58" s="124"/>
    </row>
    <row r="59" spans="1:14" ht="15.75">
      <c r="A59" s="123"/>
      <c r="B59" s="34" t="s">
        <v>118</v>
      </c>
      <c r="C59" s="35">
        <v>150</v>
      </c>
      <c r="D59" s="36">
        <v>2.9</v>
      </c>
      <c r="E59" s="36">
        <v>4.3</v>
      </c>
      <c r="F59" s="36">
        <v>23</v>
      </c>
      <c r="G59" s="37">
        <v>142</v>
      </c>
      <c r="H59" s="36">
        <v>14.6</v>
      </c>
      <c r="I59" s="36">
        <v>29.3</v>
      </c>
      <c r="J59" s="36">
        <v>1.2</v>
      </c>
      <c r="K59" s="36">
        <v>21</v>
      </c>
      <c r="L59" s="38" t="s">
        <v>119</v>
      </c>
      <c r="M59" s="46"/>
      <c r="N59" s="124"/>
    </row>
    <row r="60" spans="1:14" ht="15.75">
      <c r="A60" s="123"/>
      <c r="B60" s="34" t="s">
        <v>761</v>
      </c>
      <c r="C60" s="35">
        <v>110</v>
      </c>
      <c r="D60" s="36">
        <v>2.6</v>
      </c>
      <c r="E60" s="36">
        <v>2.7</v>
      </c>
      <c r="F60" s="36">
        <v>14.5</v>
      </c>
      <c r="G60" s="37">
        <v>93</v>
      </c>
      <c r="H60" s="36">
        <v>43.8</v>
      </c>
      <c r="I60" s="36">
        <v>20.5</v>
      </c>
      <c r="J60" s="36">
        <v>0.7</v>
      </c>
      <c r="K60" s="36">
        <v>11.9</v>
      </c>
      <c r="L60" s="38" t="s">
        <v>762</v>
      </c>
      <c r="M60" s="46"/>
      <c r="N60" s="124"/>
    </row>
    <row r="61" spans="1:14" ht="15.75">
      <c r="A61" s="123"/>
      <c r="B61" s="34" t="s">
        <v>761</v>
      </c>
      <c r="C61" s="35">
        <v>120</v>
      </c>
      <c r="D61" s="36">
        <v>2.808</v>
      </c>
      <c r="E61" s="36">
        <v>2.9880000000000004</v>
      </c>
      <c r="F61" s="36">
        <v>15.792</v>
      </c>
      <c r="G61" s="37">
        <v>101</v>
      </c>
      <c r="H61" s="36">
        <v>47.8</v>
      </c>
      <c r="I61" s="36">
        <v>22.4</v>
      </c>
      <c r="J61" s="36">
        <v>0.8</v>
      </c>
      <c r="K61" s="36">
        <v>12.9</v>
      </c>
      <c r="L61" s="38" t="s">
        <v>762</v>
      </c>
      <c r="M61" s="46"/>
      <c r="N61" s="124"/>
    </row>
    <row r="62" spans="1:14" ht="15.75">
      <c r="A62" s="123"/>
      <c r="B62" s="34" t="s">
        <v>761</v>
      </c>
      <c r="C62" s="35">
        <v>130</v>
      </c>
      <c r="D62" s="36">
        <v>3</v>
      </c>
      <c r="E62" s="36">
        <v>3.2</v>
      </c>
      <c r="F62" s="36">
        <v>17.1</v>
      </c>
      <c r="G62" s="37">
        <v>110</v>
      </c>
      <c r="H62" s="36">
        <v>51.7</v>
      </c>
      <c r="I62" s="36">
        <v>24.2</v>
      </c>
      <c r="J62" s="36">
        <v>0.8</v>
      </c>
      <c r="K62" s="36">
        <v>14</v>
      </c>
      <c r="L62" s="38" t="s">
        <v>762</v>
      </c>
      <c r="M62" s="46"/>
      <c r="N62" s="124"/>
    </row>
    <row r="63" spans="1:14" ht="15.75">
      <c r="A63" s="123"/>
      <c r="B63" s="34" t="s">
        <v>761</v>
      </c>
      <c r="C63" s="35">
        <v>150</v>
      </c>
      <c r="D63" s="36">
        <v>3.51</v>
      </c>
      <c r="E63" s="36">
        <v>3.735</v>
      </c>
      <c r="F63" s="36">
        <v>19.74</v>
      </c>
      <c r="G63" s="37">
        <v>127</v>
      </c>
      <c r="H63" s="36">
        <v>59.8</v>
      </c>
      <c r="I63" s="36">
        <v>28</v>
      </c>
      <c r="J63" s="36">
        <v>1</v>
      </c>
      <c r="K63" s="36">
        <v>16.2</v>
      </c>
      <c r="L63" s="38" t="s">
        <v>762</v>
      </c>
      <c r="M63" s="46"/>
      <c r="N63" s="124"/>
    </row>
    <row r="64" spans="1:14" ht="15.75">
      <c r="A64" s="105" t="s">
        <v>763</v>
      </c>
      <c r="B64" s="34" t="s">
        <v>764</v>
      </c>
      <c r="C64" s="35">
        <v>110</v>
      </c>
      <c r="D64" s="36">
        <v>1.4</v>
      </c>
      <c r="E64" s="36">
        <v>2.8</v>
      </c>
      <c r="F64" s="36">
        <v>5.7</v>
      </c>
      <c r="G64" s="37">
        <v>54</v>
      </c>
      <c r="H64" s="36">
        <v>29</v>
      </c>
      <c r="I64" s="36">
        <v>37.4</v>
      </c>
      <c r="J64" s="36">
        <v>0.7</v>
      </c>
      <c r="K64" s="36">
        <v>4.1</v>
      </c>
      <c r="L64" s="38" t="s">
        <v>765</v>
      </c>
      <c r="M64" s="187" t="s">
        <v>766</v>
      </c>
      <c r="N64" s="124"/>
    </row>
    <row r="65" spans="1:14" ht="15.75">
      <c r="A65" s="150"/>
      <c r="B65" s="34" t="s">
        <v>764</v>
      </c>
      <c r="C65" s="35">
        <v>120</v>
      </c>
      <c r="D65" s="36">
        <v>1.572</v>
      </c>
      <c r="E65" s="36">
        <v>3.108</v>
      </c>
      <c r="F65" s="36">
        <v>6.216</v>
      </c>
      <c r="G65" s="37">
        <v>58.8</v>
      </c>
      <c r="H65" s="36">
        <v>31.6</v>
      </c>
      <c r="I65" s="36">
        <v>40.8</v>
      </c>
      <c r="J65" s="36">
        <v>0.8</v>
      </c>
      <c r="K65" s="36">
        <v>4.4</v>
      </c>
      <c r="L65" s="38" t="s">
        <v>765</v>
      </c>
      <c r="M65" s="187" t="s">
        <v>767</v>
      </c>
      <c r="N65" s="124"/>
    </row>
    <row r="66" spans="1:14" ht="15.75">
      <c r="A66" s="123"/>
      <c r="B66" s="34" t="s">
        <v>764</v>
      </c>
      <c r="C66" s="35">
        <v>130</v>
      </c>
      <c r="D66" s="36">
        <v>1.7</v>
      </c>
      <c r="E66" s="36">
        <v>3.4</v>
      </c>
      <c r="F66" s="36">
        <v>6.7</v>
      </c>
      <c r="G66" s="37">
        <v>64</v>
      </c>
      <c r="H66" s="36">
        <v>34.3</v>
      </c>
      <c r="I66" s="36">
        <v>44.2</v>
      </c>
      <c r="J66" s="36">
        <v>0.8</v>
      </c>
      <c r="K66" s="36">
        <v>4.8</v>
      </c>
      <c r="L66" s="38" t="s">
        <v>765</v>
      </c>
      <c r="M66" s="187" t="s">
        <v>768</v>
      </c>
      <c r="N66" s="124"/>
    </row>
    <row r="67" spans="1:14" ht="15.75">
      <c r="A67" s="105" t="s">
        <v>769</v>
      </c>
      <c r="B67" s="34" t="s">
        <v>764</v>
      </c>
      <c r="C67" s="35">
        <v>150</v>
      </c>
      <c r="D67" s="36">
        <v>2</v>
      </c>
      <c r="E67" s="36">
        <v>3.9</v>
      </c>
      <c r="F67" s="36">
        <v>7.8</v>
      </c>
      <c r="G67" s="37">
        <v>74</v>
      </c>
      <c r="H67" s="36">
        <v>39.6</v>
      </c>
      <c r="I67" s="36">
        <v>51</v>
      </c>
      <c r="J67" s="36">
        <v>1</v>
      </c>
      <c r="K67" s="36">
        <v>5.5</v>
      </c>
      <c r="L67" s="38" t="s">
        <v>765</v>
      </c>
      <c r="M67" s="187" t="s">
        <v>770</v>
      </c>
      <c r="N67" s="124"/>
    </row>
    <row r="68" spans="1:14" ht="15.75">
      <c r="A68" s="150"/>
      <c r="B68" s="34" t="s">
        <v>771</v>
      </c>
      <c r="C68" s="35">
        <v>110</v>
      </c>
      <c r="D68" s="36">
        <v>2</v>
      </c>
      <c r="E68" s="36">
        <v>2.8</v>
      </c>
      <c r="F68" s="36">
        <v>3.9</v>
      </c>
      <c r="G68" s="37">
        <v>49</v>
      </c>
      <c r="H68" s="36">
        <v>50.9</v>
      </c>
      <c r="I68" s="36">
        <v>15.8</v>
      </c>
      <c r="J68" s="36">
        <v>0.6</v>
      </c>
      <c r="K68" s="36">
        <v>36.5</v>
      </c>
      <c r="L68" s="38" t="s">
        <v>765</v>
      </c>
      <c r="M68" s="187" t="s">
        <v>772</v>
      </c>
      <c r="N68" s="124"/>
    </row>
    <row r="69" spans="1:14" ht="15.75">
      <c r="A69" s="123"/>
      <c r="B69" s="34" t="s">
        <v>771</v>
      </c>
      <c r="C69" s="35">
        <v>120</v>
      </c>
      <c r="D69" s="36">
        <v>2.172</v>
      </c>
      <c r="E69" s="36">
        <v>3.108</v>
      </c>
      <c r="F69" s="36">
        <v>4.236</v>
      </c>
      <c r="G69" s="37">
        <v>54</v>
      </c>
      <c r="H69" s="36">
        <v>55</v>
      </c>
      <c r="I69" s="36">
        <v>17.2</v>
      </c>
      <c r="J69" s="36">
        <v>0.7</v>
      </c>
      <c r="K69" s="36">
        <v>39.8</v>
      </c>
      <c r="L69" s="38" t="s">
        <v>765</v>
      </c>
      <c r="M69" s="187" t="s">
        <v>773</v>
      </c>
      <c r="N69" s="124"/>
    </row>
    <row r="70" spans="1:14" ht="15.75">
      <c r="A70" s="105" t="s">
        <v>774</v>
      </c>
      <c r="B70" s="34" t="s">
        <v>771</v>
      </c>
      <c r="C70" s="35">
        <v>130</v>
      </c>
      <c r="D70" s="36">
        <v>2.4</v>
      </c>
      <c r="E70" s="36">
        <v>3.4</v>
      </c>
      <c r="F70" s="36">
        <v>4.6</v>
      </c>
      <c r="G70" s="37">
        <v>58</v>
      </c>
      <c r="H70" s="36">
        <v>60</v>
      </c>
      <c r="I70" s="36">
        <v>18.6</v>
      </c>
      <c r="J70" s="36">
        <v>0.7</v>
      </c>
      <c r="K70" s="36">
        <v>43.1</v>
      </c>
      <c r="L70" s="38" t="s">
        <v>765</v>
      </c>
      <c r="M70" s="187" t="s">
        <v>775</v>
      </c>
      <c r="N70" s="124"/>
    </row>
    <row r="71" spans="1:14" ht="15.75">
      <c r="A71" s="105"/>
      <c r="B71" s="34" t="s">
        <v>771</v>
      </c>
      <c r="C71" s="35">
        <v>150</v>
      </c>
      <c r="D71" s="36">
        <v>2.715</v>
      </c>
      <c r="E71" s="36">
        <v>3.885</v>
      </c>
      <c r="F71" s="36">
        <v>5.295</v>
      </c>
      <c r="G71" s="37">
        <v>67.5</v>
      </c>
      <c r="H71" s="36">
        <v>69.4</v>
      </c>
      <c r="I71" s="36">
        <v>21.5</v>
      </c>
      <c r="J71" s="36">
        <v>0.9</v>
      </c>
      <c r="K71" s="36">
        <v>49.8</v>
      </c>
      <c r="L71" s="38" t="s">
        <v>765</v>
      </c>
      <c r="M71" s="187" t="s">
        <v>776</v>
      </c>
      <c r="N71" s="124"/>
    </row>
    <row r="72" spans="1:14" ht="15.75">
      <c r="A72" s="123"/>
      <c r="B72" s="34" t="s">
        <v>777</v>
      </c>
      <c r="C72" s="35">
        <v>110</v>
      </c>
      <c r="D72" s="36">
        <v>1.2</v>
      </c>
      <c r="E72" s="36">
        <v>2.9</v>
      </c>
      <c r="F72" s="36">
        <v>4.1</v>
      </c>
      <c r="G72" s="37">
        <v>47</v>
      </c>
      <c r="H72" s="36">
        <v>29.8</v>
      </c>
      <c r="I72" s="36">
        <v>15.3</v>
      </c>
      <c r="J72" s="36">
        <v>0.4</v>
      </c>
      <c r="K72" s="36">
        <v>7.2</v>
      </c>
      <c r="L72" s="38" t="s">
        <v>765</v>
      </c>
      <c r="M72" s="187" t="s">
        <v>778</v>
      </c>
      <c r="N72" s="124"/>
    </row>
    <row r="73" spans="1:14" ht="15.75">
      <c r="A73" s="105" t="s">
        <v>779</v>
      </c>
      <c r="B73" s="34" t="s">
        <v>777</v>
      </c>
      <c r="C73" s="35">
        <v>120</v>
      </c>
      <c r="D73" s="36">
        <v>1.4</v>
      </c>
      <c r="E73" s="36">
        <v>3.1</v>
      </c>
      <c r="F73" s="36">
        <v>4.4</v>
      </c>
      <c r="G73" s="37">
        <v>52</v>
      </c>
      <c r="H73" s="36">
        <v>32.5</v>
      </c>
      <c r="I73" s="36">
        <v>16.7</v>
      </c>
      <c r="J73" s="36">
        <v>0.5</v>
      </c>
      <c r="K73" s="36">
        <v>7.9</v>
      </c>
      <c r="L73" s="38" t="s">
        <v>765</v>
      </c>
      <c r="M73" s="187" t="s">
        <v>780</v>
      </c>
      <c r="N73" s="124"/>
    </row>
    <row r="74" spans="1:14" ht="15.75">
      <c r="A74" s="150"/>
      <c r="B74" s="34" t="s">
        <v>777</v>
      </c>
      <c r="C74" s="35">
        <v>130</v>
      </c>
      <c r="D74" s="36">
        <v>1.5</v>
      </c>
      <c r="E74" s="36">
        <v>3.4</v>
      </c>
      <c r="F74" s="36">
        <v>4.8</v>
      </c>
      <c r="G74" s="37">
        <v>56</v>
      </c>
      <c r="H74" s="36">
        <v>35.2</v>
      </c>
      <c r="I74" s="36">
        <v>18.1</v>
      </c>
      <c r="J74" s="36">
        <v>0.5</v>
      </c>
      <c r="K74" s="36">
        <v>8.5</v>
      </c>
      <c r="L74" s="38" t="s">
        <v>765</v>
      </c>
      <c r="M74" s="187" t="s">
        <v>781</v>
      </c>
      <c r="N74" s="124"/>
    </row>
    <row r="75" spans="1:14" ht="15.75">
      <c r="A75" s="123"/>
      <c r="B75" s="34" t="s">
        <v>777</v>
      </c>
      <c r="C75" s="35">
        <v>150</v>
      </c>
      <c r="D75" s="36">
        <v>1.695</v>
      </c>
      <c r="E75" s="36">
        <v>3.9</v>
      </c>
      <c r="F75" s="36">
        <v>5.535</v>
      </c>
      <c r="G75" s="37">
        <v>65</v>
      </c>
      <c r="H75" s="36">
        <v>40.6</v>
      </c>
      <c r="I75" s="36">
        <v>20.9</v>
      </c>
      <c r="J75" s="36">
        <v>0.6</v>
      </c>
      <c r="K75" s="36">
        <v>9.8</v>
      </c>
      <c r="L75" s="38" t="s">
        <v>765</v>
      </c>
      <c r="M75" s="187" t="s">
        <v>782</v>
      </c>
      <c r="N75" s="124"/>
    </row>
    <row r="76" spans="1:14" ht="15.75">
      <c r="A76" s="123"/>
      <c r="B76" s="34" t="s">
        <v>39</v>
      </c>
      <c r="C76" s="35">
        <v>110</v>
      </c>
      <c r="D76" s="36">
        <v>2.2</v>
      </c>
      <c r="E76" s="36">
        <v>3.5</v>
      </c>
      <c r="F76" s="36">
        <v>115</v>
      </c>
      <c r="G76" s="37">
        <v>101</v>
      </c>
      <c r="H76" s="36">
        <v>27.1</v>
      </c>
      <c r="I76" s="36">
        <v>20.4</v>
      </c>
      <c r="J76" s="36">
        <v>0.7</v>
      </c>
      <c r="K76" s="36">
        <v>13.3</v>
      </c>
      <c r="L76" s="38" t="s">
        <v>40</v>
      </c>
      <c r="M76" s="46"/>
      <c r="N76" s="124"/>
    </row>
    <row r="77" spans="1:14" ht="15.75">
      <c r="A77" s="123"/>
      <c r="B77" s="34" t="s">
        <v>39</v>
      </c>
      <c r="C77" s="35">
        <v>120</v>
      </c>
      <c r="D77" s="36">
        <v>2.5</v>
      </c>
      <c r="E77" s="36">
        <v>3.84</v>
      </c>
      <c r="F77" s="36">
        <v>16.356</v>
      </c>
      <c r="G77" s="37">
        <v>110.4</v>
      </c>
      <c r="H77" s="36">
        <v>29.6</v>
      </c>
      <c r="I77" s="36">
        <v>22.2</v>
      </c>
      <c r="J77" s="36">
        <v>0.8</v>
      </c>
      <c r="K77" s="36">
        <v>14.5</v>
      </c>
      <c r="L77" s="38" t="s">
        <v>40</v>
      </c>
      <c r="M77" s="46"/>
      <c r="N77" s="124"/>
    </row>
    <row r="78" spans="1:14" ht="15.75">
      <c r="A78" s="123"/>
      <c r="B78" s="34" t="s">
        <v>39</v>
      </c>
      <c r="C78" s="35">
        <v>130</v>
      </c>
      <c r="D78" s="188">
        <v>2.65</v>
      </c>
      <c r="E78" s="188">
        <v>4.16</v>
      </c>
      <c r="F78" s="188">
        <v>17.72</v>
      </c>
      <c r="G78" s="37">
        <v>119.16</v>
      </c>
      <c r="H78" s="188">
        <v>32</v>
      </c>
      <c r="I78" s="189">
        <v>24</v>
      </c>
      <c r="J78" s="36">
        <v>0.9</v>
      </c>
      <c r="K78" s="36">
        <v>15.7</v>
      </c>
      <c r="L78" s="38" t="s">
        <v>40</v>
      </c>
      <c r="M78" s="46"/>
      <c r="N78" s="124"/>
    </row>
    <row r="79" spans="1:14" ht="15.75">
      <c r="A79" s="123"/>
      <c r="B79" s="34" t="s">
        <v>39</v>
      </c>
      <c r="C79" s="35">
        <v>140</v>
      </c>
      <c r="D79" s="36">
        <v>2.9</v>
      </c>
      <c r="E79" s="36">
        <v>4.5</v>
      </c>
      <c r="F79" s="36">
        <v>19.1</v>
      </c>
      <c r="G79" s="37">
        <v>129</v>
      </c>
      <c r="H79" s="36">
        <v>34.5</v>
      </c>
      <c r="I79" s="36">
        <v>25.9</v>
      </c>
      <c r="J79" s="36">
        <v>0.9</v>
      </c>
      <c r="K79" s="36">
        <v>17</v>
      </c>
      <c r="L79" s="38" t="s">
        <v>40</v>
      </c>
      <c r="M79" s="46"/>
      <c r="N79" s="124"/>
    </row>
    <row r="80" spans="1:14" ht="15.75">
      <c r="A80" s="105" t="s">
        <v>783</v>
      </c>
      <c r="B80" s="34" t="s">
        <v>39</v>
      </c>
      <c r="C80" s="35">
        <v>150</v>
      </c>
      <c r="D80" s="36">
        <v>3.06</v>
      </c>
      <c r="E80" s="36">
        <v>4.8</v>
      </c>
      <c r="F80" s="36">
        <v>20.445</v>
      </c>
      <c r="G80" s="37">
        <v>138</v>
      </c>
      <c r="H80" s="36">
        <v>37</v>
      </c>
      <c r="I80" s="36">
        <v>27.8</v>
      </c>
      <c r="J80" s="36">
        <v>1</v>
      </c>
      <c r="K80" s="36">
        <v>18.2</v>
      </c>
      <c r="L80" s="38" t="s">
        <v>40</v>
      </c>
      <c r="M80" s="46"/>
      <c r="N80" s="124"/>
    </row>
    <row r="81" spans="1:14" ht="15.75">
      <c r="A81" s="105"/>
      <c r="B81" s="34" t="s">
        <v>39</v>
      </c>
      <c r="C81" s="35">
        <v>75</v>
      </c>
      <c r="D81" s="36">
        <v>1.5</v>
      </c>
      <c r="E81" s="36">
        <v>2.4</v>
      </c>
      <c r="F81" s="36">
        <v>10</v>
      </c>
      <c r="G81" s="37">
        <v>70</v>
      </c>
      <c r="H81" s="36">
        <v>18</v>
      </c>
      <c r="I81" s="36">
        <v>15</v>
      </c>
      <c r="J81" s="36">
        <v>0.5</v>
      </c>
      <c r="K81" s="36">
        <v>9</v>
      </c>
      <c r="L81" s="38" t="s">
        <v>40</v>
      </c>
      <c r="M81" s="46"/>
      <c r="N81" s="124"/>
    </row>
    <row r="82" spans="1:14" ht="15.75">
      <c r="A82" s="105"/>
      <c r="B82" s="34" t="s">
        <v>39</v>
      </c>
      <c r="C82" s="35">
        <v>60</v>
      </c>
      <c r="D82" s="36">
        <v>1.5</v>
      </c>
      <c r="E82" s="36">
        <v>1.8</v>
      </c>
      <c r="F82" s="36">
        <v>8.2</v>
      </c>
      <c r="G82" s="37">
        <v>55</v>
      </c>
      <c r="H82" s="36">
        <v>15</v>
      </c>
      <c r="I82" s="36">
        <v>11</v>
      </c>
      <c r="J82" s="36">
        <v>0.4</v>
      </c>
      <c r="K82" s="36">
        <v>7</v>
      </c>
      <c r="L82" s="38" t="s">
        <v>40</v>
      </c>
      <c r="M82" s="46"/>
      <c r="N82" s="124"/>
    </row>
    <row r="83" spans="1:14" ht="15.75">
      <c r="A83" s="105"/>
      <c r="B83" s="34" t="s">
        <v>784</v>
      </c>
      <c r="C83" s="35">
        <v>110</v>
      </c>
      <c r="D83" s="36">
        <v>2.1</v>
      </c>
      <c r="E83" s="36">
        <v>3.4</v>
      </c>
      <c r="F83" s="36">
        <v>13.2</v>
      </c>
      <c r="G83" s="37">
        <v>92</v>
      </c>
      <c r="H83" s="36">
        <v>27.5</v>
      </c>
      <c r="I83" s="36">
        <v>23.8</v>
      </c>
      <c r="J83" s="36">
        <v>0.7</v>
      </c>
      <c r="K83" s="36">
        <v>11.5</v>
      </c>
      <c r="L83" s="38" t="s">
        <v>785</v>
      </c>
      <c r="M83" s="46"/>
      <c r="N83" s="124"/>
    </row>
    <row r="84" spans="1:14" ht="15.75">
      <c r="A84" s="123"/>
      <c r="B84" s="34" t="s">
        <v>784</v>
      </c>
      <c r="C84" s="35">
        <v>130</v>
      </c>
      <c r="D84" s="36">
        <v>2.5</v>
      </c>
      <c r="E84" s="36">
        <v>4</v>
      </c>
      <c r="F84" s="36">
        <v>15.6</v>
      </c>
      <c r="G84" s="37">
        <v>108</v>
      </c>
      <c r="H84" s="36">
        <v>32.5</v>
      </c>
      <c r="I84" s="36">
        <v>28.1</v>
      </c>
      <c r="J84" s="36">
        <v>0.9</v>
      </c>
      <c r="K84" s="36">
        <v>13.6</v>
      </c>
      <c r="L84" s="38" t="s">
        <v>785</v>
      </c>
      <c r="M84" s="46"/>
      <c r="N84" s="124"/>
    </row>
    <row r="85" spans="1:14" ht="15.75">
      <c r="A85" s="123"/>
      <c r="B85" s="34" t="s">
        <v>784</v>
      </c>
      <c r="C85" s="35">
        <v>120</v>
      </c>
      <c r="D85" s="36">
        <v>2.292</v>
      </c>
      <c r="E85" s="36">
        <v>3.696</v>
      </c>
      <c r="F85" s="36">
        <v>14.411999999999999</v>
      </c>
      <c r="G85" s="37">
        <v>100</v>
      </c>
      <c r="H85" s="36">
        <v>30</v>
      </c>
      <c r="I85" s="36">
        <v>26</v>
      </c>
      <c r="J85" s="36">
        <v>8</v>
      </c>
      <c r="K85" s="36">
        <v>12.6</v>
      </c>
      <c r="L85" s="38" t="s">
        <v>785</v>
      </c>
      <c r="M85" s="46"/>
      <c r="N85" s="124"/>
    </row>
    <row r="86" spans="1:14" ht="15.75">
      <c r="A86" s="123"/>
      <c r="B86" s="34" t="s">
        <v>784</v>
      </c>
      <c r="C86" s="35">
        <v>150</v>
      </c>
      <c r="D86" s="36">
        <v>2.865</v>
      </c>
      <c r="E86" s="36">
        <v>4.62</v>
      </c>
      <c r="F86" s="36">
        <v>18.015</v>
      </c>
      <c r="G86" s="37">
        <v>126</v>
      </c>
      <c r="H86" s="36">
        <v>37.5</v>
      </c>
      <c r="I86" s="36">
        <v>32.5</v>
      </c>
      <c r="J86" s="36">
        <v>1</v>
      </c>
      <c r="K86" s="36">
        <v>15.8</v>
      </c>
      <c r="L86" s="38" t="s">
        <v>785</v>
      </c>
      <c r="M86" s="46"/>
      <c r="N86" s="124"/>
    </row>
    <row r="87" spans="1:14" ht="15.75">
      <c r="A87" s="123"/>
      <c r="B87" s="34" t="s">
        <v>786</v>
      </c>
      <c r="C87" s="35">
        <v>110</v>
      </c>
      <c r="D87" s="36">
        <v>1.8</v>
      </c>
      <c r="E87" s="36">
        <v>0.7</v>
      </c>
      <c r="F87" s="36">
        <v>6.1</v>
      </c>
      <c r="G87" s="37">
        <v>38</v>
      </c>
      <c r="H87" s="36">
        <v>49.7</v>
      </c>
      <c r="I87" s="36">
        <v>33.7</v>
      </c>
      <c r="J87" s="36">
        <v>0.6</v>
      </c>
      <c r="K87" s="36">
        <v>3.7</v>
      </c>
      <c r="L87" s="38" t="s">
        <v>787</v>
      </c>
      <c r="M87" s="46"/>
      <c r="N87" s="124"/>
    </row>
    <row r="88" spans="1:14" ht="15.75">
      <c r="A88" s="123"/>
      <c r="B88" s="34" t="s">
        <v>786</v>
      </c>
      <c r="C88" s="35">
        <v>130</v>
      </c>
      <c r="D88" s="36">
        <v>2.1</v>
      </c>
      <c r="E88" s="36">
        <v>0.8</v>
      </c>
      <c r="F88" s="36">
        <v>7.2</v>
      </c>
      <c r="G88" s="37">
        <v>45.5</v>
      </c>
      <c r="H88" s="36">
        <v>58.7</v>
      </c>
      <c r="I88" s="36">
        <v>39.8</v>
      </c>
      <c r="J88" s="36">
        <v>0.7</v>
      </c>
      <c r="K88" s="36">
        <v>4.4</v>
      </c>
      <c r="L88" s="38" t="s">
        <v>787</v>
      </c>
      <c r="M88" s="46"/>
      <c r="N88" s="124"/>
    </row>
    <row r="89" spans="1:14" ht="15.75">
      <c r="A89" s="123"/>
      <c r="B89" s="34" t="s">
        <v>786</v>
      </c>
      <c r="C89" s="35">
        <v>120</v>
      </c>
      <c r="D89" s="36">
        <v>1.9679999999999997</v>
      </c>
      <c r="E89" s="36">
        <v>0.804</v>
      </c>
      <c r="F89" s="36">
        <v>6.7</v>
      </c>
      <c r="G89" s="37">
        <v>42</v>
      </c>
      <c r="H89" s="36">
        <v>54.2</v>
      </c>
      <c r="I89" s="36">
        <v>36.8</v>
      </c>
      <c r="J89" s="36">
        <v>0.6</v>
      </c>
      <c r="K89" s="36">
        <v>4</v>
      </c>
      <c r="L89" s="38" t="s">
        <v>787</v>
      </c>
      <c r="M89" s="46"/>
      <c r="N89" s="124"/>
    </row>
    <row r="90" spans="1:14" ht="15.75">
      <c r="A90" s="123"/>
      <c r="B90" s="34" t="s">
        <v>786</v>
      </c>
      <c r="C90" s="35">
        <v>150</v>
      </c>
      <c r="D90" s="36">
        <v>2.46</v>
      </c>
      <c r="E90" s="36">
        <v>1.005</v>
      </c>
      <c r="F90" s="36">
        <v>8.3</v>
      </c>
      <c r="G90" s="37">
        <v>52</v>
      </c>
      <c r="H90" s="36">
        <v>67.8</v>
      </c>
      <c r="I90" s="36">
        <v>46</v>
      </c>
      <c r="J90" s="36">
        <v>0.8</v>
      </c>
      <c r="K90" s="36">
        <v>5</v>
      </c>
      <c r="L90" s="38" t="s">
        <v>787</v>
      </c>
      <c r="M90" s="46"/>
      <c r="N90" s="124"/>
    </row>
    <row r="91" spans="1:14" ht="15.75">
      <c r="A91" s="123"/>
      <c r="B91" s="34" t="s">
        <v>788</v>
      </c>
      <c r="C91" s="35">
        <v>110</v>
      </c>
      <c r="D91" s="36">
        <v>1.4</v>
      </c>
      <c r="E91" s="36">
        <v>3.7</v>
      </c>
      <c r="F91" s="36">
        <v>3.4</v>
      </c>
      <c r="G91" s="37">
        <v>66</v>
      </c>
      <c r="H91" s="36">
        <v>29.5</v>
      </c>
      <c r="I91" s="36">
        <v>37.4</v>
      </c>
      <c r="J91" s="36">
        <v>0.6</v>
      </c>
      <c r="K91" s="36">
        <v>4.2</v>
      </c>
      <c r="L91" s="38" t="s">
        <v>102</v>
      </c>
      <c r="M91" s="34" t="s">
        <v>789</v>
      </c>
      <c r="N91" s="124"/>
    </row>
    <row r="92" spans="1:14" ht="15.75">
      <c r="A92" s="123"/>
      <c r="B92" s="34" t="s">
        <v>788</v>
      </c>
      <c r="C92" s="35">
        <v>120</v>
      </c>
      <c r="D92" s="36">
        <v>1.572</v>
      </c>
      <c r="E92" s="36">
        <v>4.0440000000000005</v>
      </c>
      <c r="F92" s="36">
        <v>7.3</v>
      </c>
      <c r="G92" s="37">
        <v>72</v>
      </c>
      <c r="H92" s="36">
        <v>32.2</v>
      </c>
      <c r="I92" s="36">
        <v>40.8</v>
      </c>
      <c r="J92" s="36">
        <v>0.7</v>
      </c>
      <c r="K92" s="36">
        <v>4.6</v>
      </c>
      <c r="L92" s="38" t="s">
        <v>102</v>
      </c>
      <c r="M92" s="34" t="s">
        <v>790</v>
      </c>
      <c r="N92" s="124"/>
    </row>
    <row r="93" spans="1:14" ht="15.75">
      <c r="A93" s="123"/>
      <c r="B93" s="34" t="s">
        <v>788</v>
      </c>
      <c r="C93" s="35">
        <v>130</v>
      </c>
      <c r="D93" s="36">
        <v>1.7</v>
      </c>
      <c r="E93" s="36">
        <v>4.4</v>
      </c>
      <c r="F93" s="36">
        <v>4</v>
      </c>
      <c r="G93" s="37">
        <v>78</v>
      </c>
      <c r="H93" s="36">
        <v>34.9</v>
      </c>
      <c r="I93" s="36">
        <v>44.2</v>
      </c>
      <c r="J93" s="36">
        <v>0.7</v>
      </c>
      <c r="K93" s="36">
        <v>5</v>
      </c>
      <c r="L93" s="38" t="s">
        <v>102</v>
      </c>
      <c r="M93" s="34" t="s">
        <v>791</v>
      </c>
      <c r="N93" s="124"/>
    </row>
    <row r="94" spans="1:14" ht="15.75">
      <c r="A94" s="105" t="s">
        <v>792</v>
      </c>
      <c r="B94" s="34" t="s">
        <v>788</v>
      </c>
      <c r="C94" s="35">
        <v>150</v>
      </c>
      <c r="D94" s="36">
        <v>1.965</v>
      </c>
      <c r="E94" s="36">
        <v>5.055</v>
      </c>
      <c r="F94" s="36">
        <v>9.1</v>
      </c>
      <c r="G94" s="37">
        <v>90</v>
      </c>
      <c r="H94" s="36">
        <v>40.3</v>
      </c>
      <c r="I94" s="36">
        <v>51</v>
      </c>
      <c r="J94" s="36">
        <v>0.9</v>
      </c>
      <c r="K94" s="36">
        <v>5.8</v>
      </c>
      <c r="L94" s="38" t="s">
        <v>102</v>
      </c>
      <c r="M94" s="34" t="s">
        <v>793</v>
      </c>
      <c r="N94" s="124"/>
    </row>
    <row r="95" spans="1:14" ht="15.75">
      <c r="A95" s="105"/>
      <c r="B95" s="34" t="s">
        <v>101</v>
      </c>
      <c r="C95" s="35">
        <v>110</v>
      </c>
      <c r="D95" s="36">
        <v>1.7</v>
      </c>
      <c r="E95" s="36">
        <v>3.7</v>
      </c>
      <c r="F95" s="36">
        <v>8.5</v>
      </c>
      <c r="G95" s="37">
        <v>74</v>
      </c>
      <c r="H95" s="36">
        <v>40.1</v>
      </c>
      <c r="I95" s="36">
        <v>21.6</v>
      </c>
      <c r="J95" s="36">
        <v>1.3</v>
      </c>
      <c r="K95" s="36">
        <v>8.4</v>
      </c>
      <c r="L95" s="38" t="s">
        <v>102</v>
      </c>
      <c r="M95" s="34" t="s">
        <v>794</v>
      </c>
      <c r="N95" s="124"/>
    </row>
    <row r="96" spans="1:14" ht="15.75">
      <c r="A96" s="123"/>
      <c r="B96" s="34" t="s">
        <v>101</v>
      </c>
      <c r="C96" s="35">
        <v>130</v>
      </c>
      <c r="D96" s="36">
        <v>2</v>
      </c>
      <c r="E96" s="36">
        <v>4.4</v>
      </c>
      <c r="F96" s="36">
        <v>10.1</v>
      </c>
      <c r="G96" s="37">
        <v>88</v>
      </c>
      <c r="H96" s="36">
        <v>47.4</v>
      </c>
      <c r="I96" s="36">
        <v>25.5</v>
      </c>
      <c r="J96" s="36">
        <v>1.5</v>
      </c>
      <c r="K96" s="36">
        <v>9.9</v>
      </c>
      <c r="L96" s="38" t="s">
        <v>102</v>
      </c>
      <c r="M96" s="34" t="s">
        <v>795</v>
      </c>
      <c r="N96" s="124"/>
    </row>
    <row r="97" spans="1:14" ht="15.75">
      <c r="A97" s="105" t="s">
        <v>796</v>
      </c>
      <c r="B97" s="34" t="s">
        <v>101</v>
      </c>
      <c r="C97" s="35">
        <v>120</v>
      </c>
      <c r="D97" s="36">
        <v>1.9</v>
      </c>
      <c r="E97" s="36">
        <v>4.0440000000000005</v>
      </c>
      <c r="F97" s="36">
        <v>9.3</v>
      </c>
      <c r="G97" s="37">
        <v>81</v>
      </c>
      <c r="H97" s="36">
        <v>43.7</v>
      </c>
      <c r="I97" s="36">
        <v>23.6</v>
      </c>
      <c r="J97" s="36">
        <v>1.4</v>
      </c>
      <c r="K97" s="36">
        <v>9.2</v>
      </c>
      <c r="L97" s="38" t="s">
        <v>102</v>
      </c>
      <c r="M97" s="34" t="s">
        <v>797</v>
      </c>
      <c r="N97" s="124"/>
    </row>
    <row r="98" spans="1:14" ht="15.75">
      <c r="A98" s="105"/>
      <c r="B98" s="34" t="s">
        <v>101</v>
      </c>
      <c r="C98" s="35">
        <v>150</v>
      </c>
      <c r="D98" s="36">
        <v>2.4</v>
      </c>
      <c r="E98" s="36">
        <v>5</v>
      </c>
      <c r="F98" s="36">
        <v>11.6</v>
      </c>
      <c r="G98" s="37">
        <v>101</v>
      </c>
      <c r="H98" s="36">
        <v>54.7</v>
      </c>
      <c r="I98" s="36">
        <v>29.5</v>
      </c>
      <c r="J98" s="36">
        <v>1.8</v>
      </c>
      <c r="K98" s="36">
        <v>11.5</v>
      </c>
      <c r="L98" s="38" t="s">
        <v>102</v>
      </c>
      <c r="M98" s="34" t="s">
        <v>798</v>
      </c>
      <c r="N98" s="124"/>
    </row>
    <row r="99" spans="1:14" ht="15.75">
      <c r="A99" s="123"/>
      <c r="B99" s="34" t="s">
        <v>799</v>
      </c>
      <c r="C99" s="35">
        <v>110</v>
      </c>
      <c r="D99" s="36">
        <v>1.6</v>
      </c>
      <c r="E99" s="36">
        <v>1.7</v>
      </c>
      <c r="F99" s="36">
        <v>7.1</v>
      </c>
      <c r="G99" s="37">
        <v>50</v>
      </c>
      <c r="H99" s="36">
        <v>39.4</v>
      </c>
      <c r="I99" s="36">
        <v>31.4</v>
      </c>
      <c r="J99" s="36">
        <v>0.5</v>
      </c>
      <c r="K99" s="36">
        <v>3.3</v>
      </c>
      <c r="L99" s="38" t="s">
        <v>800</v>
      </c>
      <c r="M99" s="34" t="s">
        <v>801</v>
      </c>
      <c r="N99" s="124"/>
    </row>
    <row r="100" spans="1:14" ht="15.75">
      <c r="A100" s="123"/>
      <c r="B100" s="34" t="s">
        <v>799</v>
      </c>
      <c r="C100" s="35">
        <v>130</v>
      </c>
      <c r="D100" s="36">
        <v>1.9</v>
      </c>
      <c r="E100" s="36">
        <v>2</v>
      </c>
      <c r="F100" s="36">
        <v>8.4</v>
      </c>
      <c r="G100" s="37">
        <v>59</v>
      </c>
      <c r="H100" s="36">
        <v>46.6</v>
      </c>
      <c r="I100" s="36">
        <v>37.1</v>
      </c>
      <c r="J100" s="36">
        <v>0.6</v>
      </c>
      <c r="K100" s="36">
        <v>3.9</v>
      </c>
      <c r="L100" s="38" t="s">
        <v>800</v>
      </c>
      <c r="M100" s="34" t="s">
        <v>802</v>
      </c>
      <c r="N100" s="124"/>
    </row>
    <row r="101" spans="1:14" ht="15.75">
      <c r="A101" s="123"/>
      <c r="B101" s="34" t="s">
        <v>799</v>
      </c>
      <c r="C101" s="35">
        <v>120</v>
      </c>
      <c r="D101" s="36">
        <v>1.8</v>
      </c>
      <c r="E101" s="36">
        <v>1.8</v>
      </c>
      <c r="F101" s="36">
        <v>7.763999999999999</v>
      </c>
      <c r="G101" s="37">
        <v>54</v>
      </c>
      <c r="H101" s="36">
        <v>43.1</v>
      </c>
      <c r="I101" s="36">
        <v>34.3</v>
      </c>
      <c r="J101" s="36">
        <v>0.6</v>
      </c>
      <c r="K101" s="36">
        <v>3.6</v>
      </c>
      <c r="L101" s="38" t="s">
        <v>800</v>
      </c>
      <c r="M101" s="34" t="s">
        <v>803</v>
      </c>
      <c r="N101" s="124"/>
    </row>
    <row r="102" spans="1:14" ht="15.75">
      <c r="A102" s="123"/>
      <c r="B102" s="34" t="s">
        <v>799</v>
      </c>
      <c r="C102" s="35">
        <v>150</v>
      </c>
      <c r="D102" s="36">
        <v>2.25</v>
      </c>
      <c r="E102" s="36">
        <v>2.25</v>
      </c>
      <c r="F102" s="36">
        <v>9.705</v>
      </c>
      <c r="G102" s="37">
        <v>67.5</v>
      </c>
      <c r="H102" s="36">
        <v>53.9</v>
      </c>
      <c r="I102" s="36">
        <v>42.9</v>
      </c>
      <c r="J102" s="36">
        <v>0.7</v>
      </c>
      <c r="K102" s="36">
        <v>4.5</v>
      </c>
      <c r="L102" s="38" t="s">
        <v>800</v>
      </c>
      <c r="M102" s="34" t="s">
        <v>804</v>
      </c>
      <c r="N102" s="124"/>
    </row>
    <row r="103" spans="1:14" ht="15.75">
      <c r="A103" s="105" t="s">
        <v>805</v>
      </c>
      <c r="B103" s="34" t="s">
        <v>806</v>
      </c>
      <c r="C103" s="35">
        <v>110</v>
      </c>
      <c r="D103" s="36">
        <v>1.8</v>
      </c>
      <c r="E103" s="36">
        <v>1.7</v>
      </c>
      <c r="F103" s="36">
        <v>7.4</v>
      </c>
      <c r="G103" s="37">
        <v>52</v>
      </c>
      <c r="H103" s="36">
        <v>46.3</v>
      </c>
      <c r="I103" s="36">
        <v>32</v>
      </c>
      <c r="J103" s="36">
        <v>0.5</v>
      </c>
      <c r="K103" s="36">
        <v>3.4</v>
      </c>
      <c r="L103" s="38" t="s">
        <v>800</v>
      </c>
      <c r="M103" s="34" t="s">
        <v>807</v>
      </c>
      <c r="N103" s="124"/>
    </row>
    <row r="104" spans="1:14" ht="15.75">
      <c r="A104" s="105"/>
      <c r="B104" s="34" t="s">
        <v>806</v>
      </c>
      <c r="C104" s="35">
        <v>130</v>
      </c>
      <c r="D104" s="36">
        <v>2.1</v>
      </c>
      <c r="E104" s="36">
        <v>2</v>
      </c>
      <c r="F104" s="36">
        <v>10.1</v>
      </c>
      <c r="G104" s="37">
        <v>67</v>
      </c>
      <c r="H104" s="36">
        <v>56.3</v>
      </c>
      <c r="I104" s="36">
        <v>22.6</v>
      </c>
      <c r="J104" s="36">
        <v>1.2</v>
      </c>
      <c r="K104" s="36">
        <v>7.8</v>
      </c>
      <c r="L104" s="38" t="s">
        <v>800</v>
      </c>
      <c r="M104" s="34" t="s">
        <v>807</v>
      </c>
      <c r="N104" s="124"/>
    </row>
    <row r="105" spans="1:14" ht="15.75">
      <c r="A105" s="123"/>
      <c r="B105" s="34" t="s">
        <v>806</v>
      </c>
      <c r="C105" s="35">
        <v>120</v>
      </c>
      <c r="D105" s="36">
        <v>1.98</v>
      </c>
      <c r="E105" s="36">
        <v>1.8</v>
      </c>
      <c r="F105" s="36">
        <v>9.347999999999999</v>
      </c>
      <c r="G105" s="37">
        <v>61.2</v>
      </c>
      <c r="H105" s="36">
        <v>52</v>
      </c>
      <c r="I105" s="36">
        <v>20.9</v>
      </c>
      <c r="J105" s="36">
        <v>1.1</v>
      </c>
      <c r="K105" s="36">
        <v>7.2</v>
      </c>
      <c r="L105" s="38" t="s">
        <v>800</v>
      </c>
      <c r="M105" s="34" t="s">
        <v>808</v>
      </c>
      <c r="N105" s="124"/>
    </row>
    <row r="106" spans="1:14" ht="15.75">
      <c r="A106" s="105" t="s">
        <v>809</v>
      </c>
      <c r="B106" s="34" t="s">
        <v>806</v>
      </c>
      <c r="C106" s="35">
        <v>150</v>
      </c>
      <c r="D106" s="36">
        <v>2.475</v>
      </c>
      <c r="E106" s="36">
        <v>2.25</v>
      </c>
      <c r="F106" s="36">
        <v>11.685</v>
      </c>
      <c r="G106" s="37">
        <v>76.5</v>
      </c>
      <c r="H106" s="36">
        <v>65</v>
      </c>
      <c r="I106" s="36">
        <v>26.1</v>
      </c>
      <c r="J106" s="36">
        <v>1.4</v>
      </c>
      <c r="K106" s="36">
        <v>9</v>
      </c>
      <c r="L106" s="38" t="s">
        <v>800</v>
      </c>
      <c r="M106" s="34" t="s">
        <v>810</v>
      </c>
      <c r="N106" s="124"/>
    </row>
    <row r="107" spans="1:14" ht="15.75">
      <c r="A107" s="105"/>
      <c r="B107" s="34" t="s">
        <v>799</v>
      </c>
      <c r="C107" s="35">
        <v>110</v>
      </c>
      <c r="D107" s="36">
        <v>1.8</v>
      </c>
      <c r="E107" s="36">
        <v>1.7</v>
      </c>
      <c r="F107" s="36">
        <v>7.4</v>
      </c>
      <c r="G107" s="37">
        <v>52</v>
      </c>
      <c r="H107" s="36">
        <v>46.3</v>
      </c>
      <c r="I107" s="36">
        <v>32</v>
      </c>
      <c r="J107" s="36">
        <v>0.5</v>
      </c>
      <c r="K107" s="36">
        <v>3.4</v>
      </c>
      <c r="L107" s="38" t="s">
        <v>800</v>
      </c>
      <c r="M107" s="34" t="s">
        <v>811</v>
      </c>
      <c r="N107" s="124"/>
    </row>
    <row r="108" spans="1:14" ht="15.75">
      <c r="A108" s="123"/>
      <c r="B108" s="34" t="s">
        <v>799</v>
      </c>
      <c r="C108" s="35">
        <v>130</v>
      </c>
      <c r="D108" s="36">
        <v>2.1</v>
      </c>
      <c r="E108" s="36">
        <v>2</v>
      </c>
      <c r="F108" s="36">
        <v>8.7</v>
      </c>
      <c r="G108" s="37">
        <v>62</v>
      </c>
      <c r="H108" s="36">
        <v>54.7</v>
      </c>
      <c r="I108" s="36">
        <v>37.9</v>
      </c>
      <c r="J108" s="36">
        <v>0.6</v>
      </c>
      <c r="K108" s="36">
        <v>4</v>
      </c>
      <c r="L108" s="38" t="s">
        <v>800</v>
      </c>
      <c r="M108" s="34" t="s">
        <v>812</v>
      </c>
      <c r="N108" s="124"/>
    </row>
    <row r="109" spans="1:14" ht="15.75">
      <c r="A109" s="105" t="s">
        <v>813</v>
      </c>
      <c r="B109" s="34" t="s">
        <v>799</v>
      </c>
      <c r="C109" s="35">
        <v>120</v>
      </c>
      <c r="D109" s="36">
        <v>1.9679999999999997</v>
      </c>
      <c r="E109" s="36">
        <v>1.8960000000000001</v>
      </c>
      <c r="F109" s="36">
        <v>8.028</v>
      </c>
      <c r="G109" s="37">
        <v>57.6</v>
      </c>
      <c r="H109" s="36">
        <v>50.5</v>
      </c>
      <c r="I109" s="36">
        <v>35</v>
      </c>
      <c r="J109" s="36">
        <v>0.6</v>
      </c>
      <c r="K109" s="36">
        <v>3.7</v>
      </c>
      <c r="L109" s="38" t="s">
        <v>800</v>
      </c>
      <c r="M109" s="34" t="s">
        <v>814</v>
      </c>
      <c r="N109" s="124"/>
    </row>
    <row r="110" spans="1:14" ht="15.75">
      <c r="A110" s="105"/>
      <c r="B110" s="34" t="s">
        <v>799</v>
      </c>
      <c r="C110" s="35">
        <v>150</v>
      </c>
      <c r="D110" s="36">
        <v>2.46</v>
      </c>
      <c r="E110" s="36">
        <v>2.37</v>
      </c>
      <c r="F110" s="36">
        <v>10.035</v>
      </c>
      <c r="G110" s="37">
        <v>71</v>
      </c>
      <c r="H110" s="36">
        <v>63.1</v>
      </c>
      <c r="I110" s="36">
        <v>43.7</v>
      </c>
      <c r="J110" s="36">
        <v>0.7</v>
      </c>
      <c r="K110" s="36">
        <v>4.6</v>
      </c>
      <c r="L110" s="38" t="s">
        <v>800</v>
      </c>
      <c r="M110" s="34" t="s">
        <v>815</v>
      </c>
      <c r="N110" s="124"/>
    </row>
    <row r="111" spans="1:14" ht="15.75">
      <c r="A111" s="123"/>
      <c r="B111" s="34" t="s">
        <v>806</v>
      </c>
      <c r="C111" s="35">
        <v>110</v>
      </c>
      <c r="D111" s="36">
        <v>2</v>
      </c>
      <c r="E111" s="36">
        <v>1.7</v>
      </c>
      <c r="F111" s="36">
        <v>8.8</v>
      </c>
      <c r="G111" s="37">
        <v>59</v>
      </c>
      <c r="H111" s="36">
        <v>54.5</v>
      </c>
      <c r="I111" s="36">
        <v>19.8</v>
      </c>
      <c r="J111" s="36">
        <v>1</v>
      </c>
      <c r="K111" s="36">
        <v>6.6</v>
      </c>
      <c r="L111" s="38" t="s">
        <v>800</v>
      </c>
      <c r="M111" s="34" t="s">
        <v>816</v>
      </c>
      <c r="N111" s="124"/>
    </row>
    <row r="112" spans="1:14" ht="15.75">
      <c r="A112" s="105" t="s">
        <v>817</v>
      </c>
      <c r="B112" s="34" t="s">
        <v>806</v>
      </c>
      <c r="C112" s="35">
        <v>130</v>
      </c>
      <c r="D112" s="36">
        <v>2.3</v>
      </c>
      <c r="E112" s="36">
        <v>2</v>
      </c>
      <c r="F112" s="36">
        <v>10.4</v>
      </c>
      <c r="G112" s="37">
        <v>69</v>
      </c>
      <c r="H112" s="36">
        <v>64.4</v>
      </c>
      <c r="I112" s="36">
        <v>23.4</v>
      </c>
      <c r="J112" s="36">
        <v>1.2</v>
      </c>
      <c r="K112" s="36">
        <v>7.8</v>
      </c>
      <c r="L112" s="38" t="s">
        <v>800</v>
      </c>
      <c r="M112" s="34" t="s">
        <v>818</v>
      </c>
      <c r="N112" s="124"/>
    </row>
    <row r="113" spans="1:14" ht="15.75">
      <c r="A113" s="105"/>
      <c r="B113" s="34" t="s">
        <v>806</v>
      </c>
      <c r="C113" s="35">
        <v>120</v>
      </c>
      <c r="D113" s="36">
        <v>2.16</v>
      </c>
      <c r="E113" s="36">
        <v>1.8960000000000001</v>
      </c>
      <c r="F113" s="36">
        <v>9.612</v>
      </c>
      <c r="G113" s="37">
        <v>63.6</v>
      </c>
      <c r="H113" s="36">
        <v>59.4</v>
      </c>
      <c r="I113" s="36">
        <v>21.6</v>
      </c>
      <c r="J113" s="36">
        <v>1.1</v>
      </c>
      <c r="K113" s="36">
        <v>7.3</v>
      </c>
      <c r="L113" s="38" t="s">
        <v>800</v>
      </c>
      <c r="M113" s="34" t="s">
        <v>819</v>
      </c>
      <c r="N113" s="124"/>
    </row>
    <row r="114" spans="1:14" ht="15.75">
      <c r="A114" s="123"/>
      <c r="B114" s="34" t="s">
        <v>806</v>
      </c>
      <c r="C114" s="35">
        <v>150</v>
      </c>
      <c r="D114" s="36">
        <v>2.7</v>
      </c>
      <c r="E114" s="36">
        <v>2.37</v>
      </c>
      <c r="F114" s="36">
        <v>12.015</v>
      </c>
      <c r="G114" s="37">
        <v>81</v>
      </c>
      <c r="H114" s="36">
        <v>74.3</v>
      </c>
      <c r="I114" s="36">
        <v>27</v>
      </c>
      <c r="J114" s="36">
        <v>1.4</v>
      </c>
      <c r="K114" s="36">
        <v>9.1</v>
      </c>
      <c r="L114" s="38" t="s">
        <v>800</v>
      </c>
      <c r="M114" s="34" t="s">
        <v>820</v>
      </c>
      <c r="N114" s="124"/>
    </row>
    <row r="115" spans="1:14" ht="15.75">
      <c r="A115" s="105" t="s">
        <v>821</v>
      </c>
      <c r="B115" s="34" t="s">
        <v>822</v>
      </c>
      <c r="C115" s="35">
        <v>110</v>
      </c>
      <c r="D115" s="36">
        <v>1</v>
      </c>
      <c r="E115" s="36">
        <v>3.5</v>
      </c>
      <c r="F115" s="36">
        <v>9</v>
      </c>
      <c r="G115" s="37">
        <v>72</v>
      </c>
      <c r="H115" s="36">
        <v>27.5</v>
      </c>
      <c r="I115" s="36">
        <v>15.1</v>
      </c>
      <c r="J115" s="36">
        <v>1.8</v>
      </c>
      <c r="K115" s="36">
        <v>8.4</v>
      </c>
      <c r="L115" s="38" t="s">
        <v>823</v>
      </c>
      <c r="M115" s="46"/>
      <c r="N115" s="124"/>
    </row>
    <row r="116" spans="1:14" ht="15.75">
      <c r="A116" s="105"/>
      <c r="B116" s="34" t="s">
        <v>822</v>
      </c>
      <c r="C116" s="35">
        <v>130</v>
      </c>
      <c r="D116" s="36">
        <v>1.2</v>
      </c>
      <c r="E116" s="36">
        <v>4.1</v>
      </c>
      <c r="F116" s="36">
        <v>10.7</v>
      </c>
      <c r="G116" s="37">
        <v>85</v>
      </c>
      <c r="H116" s="36">
        <v>32.5</v>
      </c>
      <c r="I116" s="36">
        <v>17.9</v>
      </c>
      <c r="J116" s="36">
        <v>2.1</v>
      </c>
      <c r="K116" s="36">
        <v>9.9</v>
      </c>
      <c r="L116" s="38" t="s">
        <v>823</v>
      </c>
      <c r="M116" s="46"/>
      <c r="N116" s="124"/>
    </row>
    <row r="117" spans="1:14" ht="15.75">
      <c r="A117" s="123"/>
      <c r="B117" s="34" t="s">
        <v>822</v>
      </c>
      <c r="C117" s="35">
        <v>120</v>
      </c>
      <c r="D117" s="36">
        <v>1.104</v>
      </c>
      <c r="E117" s="36">
        <v>3.78</v>
      </c>
      <c r="F117" s="36">
        <v>9.9</v>
      </c>
      <c r="G117" s="37">
        <v>78</v>
      </c>
      <c r="H117" s="36">
        <v>30.1</v>
      </c>
      <c r="I117" s="36">
        <v>16.5</v>
      </c>
      <c r="J117" s="36">
        <v>1.9</v>
      </c>
      <c r="K117" s="36">
        <v>9.2</v>
      </c>
      <c r="L117" s="38" t="s">
        <v>823</v>
      </c>
      <c r="M117" s="46"/>
      <c r="N117" s="124"/>
    </row>
    <row r="118" spans="1:14" ht="15.75">
      <c r="A118" s="123"/>
      <c r="B118" s="34" t="s">
        <v>822</v>
      </c>
      <c r="C118" s="35">
        <v>150</v>
      </c>
      <c r="D118" s="36">
        <v>1.38</v>
      </c>
      <c r="E118" s="36">
        <v>4.8</v>
      </c>
      <c r="F118" s="36">
        <v>12.3</v>
      </c>
      <c r="G118" s="37">
        <v>98</v>
      </c>
      <c r="H118" s="36">
        <v>37.6</v>
      </c>
      <c r="I118" s="36">
        <v>20.6</v>
      </c>
      <c r="J118" s="36">
        <v>2.4</v>
      </c>
      <c r="K118" s="36">
        <v>11.5</v>
      </c>
      <c r="L118" s="38" t="s">
        <v>823</v>
      </c>
      <c r="M118" s="46"/>
      <c r="N118" s="124"/>
    </row>
    <row r="119" spans="1:14" ht="15.75">
      <c r="A119" s="123"/>
      <c r="B119" s="34" t="s">
        <v>824</v>
      </c>
      <c r="C119" s="35">
        <v>110</v>
      </c>
      <c r="D119" s="36">
        <v>1.6</v>
      </c>
      <c r="E119" s="36">
        <v>2.6</v>
      </c>
      <c r="F119" s="36">
        <v>5.3</v>
      </c>
      <c r="G119" s="37">
        <v>51</v>
      </c>
      <c r="H119" s="36">
        <v>44.2</v>
      </c>
      <c r="I119" s="36">
        <v>16.4</v>
      </c>
      <c r="J119" s="36">
        <v>0.4</v>
      </c>
      <c r="K119" s="36">
        <v>4.2</v>
      </c>
      <c r="L119" s="38" t="s">
        <v>825</v>
      </c>
      <c r="M119" s="34" t="s">
        <v>826</v>
      </c>
      <c r="N119" s="124"/>
    </row>
    <row r="120" spans="1:14" ht="15.75">
      <c r="A120" s="123"/>
      <c r="B120" s="34" t="s">
        <v>824</v>
      </c>
      <c r="C120" s="35">
        <v>130</v>
      </c>
      <c r="D120" s="36">
        <v>1.8</v>
      </c>
      <c r="E120" s="36">
        <v>3.1</v>
      </c>
      <c r="F120" s="36">
        <v>6.2</v>
      </c>
      <c r="G120" s="37">
        <v>60</v>
      </c>
      <c r="H120" s="36">
        <v>52.2</v>
      </c>
      <c r="I120" s="36">
        <v>19.4</v>
      </c>
      <c r="J120" s="36">
        <v>0.5</v>
      </c>
      <c r="K120" s="36">
        <v>4.9</v>
      </c>
      <c r="L120" s="38" t="s">
        <v>825</v>
      </c>
      <c r="M120" s="34" t="s">
        <v>827</v>
      </c>
      <c r="N120" s="124"/>
    </row>
    <row r="121" spans="1:14" ht="15.75">
      <c r="A121" s="105" t="s">
        <v>828</v>
      </c>
      <c r="B121" s="34" t="s">
        <v>824</v>
      </c>
      <c r="C121" s="35">
        <v>120</v>
      </c>
      <c r="D121" s="36">
        <v>1.704</v>
      </c>
      <c r="E121" s="36">
        <v>2.8680000000000003</v>
      </c>
      <c r="F121" s="36">
        <v>5.76</v>
      </c>
      <c r="G121" s="37">
        <v>55.2</v>
      </c>
      <c r="H121" s="36">
        <v>48.2</v>
      </c>
      <c r="I121" s="36">
        <v>17.9</v>
      </c>
      <c r="J121" s="36">
        <v>0.5</v>
      </c>
      <c r="K121" s="36">
        <v>4.5</v>
      </c>
      <c r="L121" s="38" t="s">
        <v>825</v>
      </c>
      <c r="M121" s="34" t="s">
        <v>829</v>
      </c>
      <c r="N121" s="124"/>
    </row>
    <row r="122" spans="1:14" ht="15.75">
      <c r="A122" s="105"/>
      <c r="B122" s="34" t="s">
        <v>824</v>
      </c>
      <c r="C122" s="35">
        <v>150</v>
      </c>
      <c r="D122" s="36">
        <v>2.13</v>
      </c>
      <c r="E122" s="36">
        <v>3.585</v>
      </c>
      <c r="F122" s="36">
        <v>7.2</v>
      </c>
      <c r="G122" s="37">
        <v>69</v>
      </c>
      <c r="H122" s="36">
        <v>60.3</v>
      </c>
      <c r="I122" s="36">
        <v>22.4</v>
      </c>
      <c r="J122" s="36">
        <v>0.6</v>
      </c>
      <c r="K122" s="36">
        <v>5.7</v>
      </c>
      <c r="L122" s="38" t="s">
        <v>825</v>
      </c>
      <c r="M122" s="34" t="s">
        <v>830</v>
      </c>
      <c r="N122" s="124"/>
    </row>
    <row r="123" spans="1:14" ht="15.75">
      <c r="A123" s="123"/>
      <c r="B123" s="34" t="s">
        <v>824</v>
      </c>
      <c r="C123" s="35">
        <v>110</v>
      </c>
      <c r="D123" s="36">
        <v>1.7</v>
      </c>
      <c r="E123" s="36">
        <v>2.7</v>
      </c>
      <c r="F123" s="36">
        <v>5.5</v>
      </c>
      <c r="G123" s="37">
        <v>54</v>
      </c>
      <c r="H123" s="36">
        <v>51.6</v>
      </c>
      <c r="I123" s="36">
        <v>17.2</v>
      </c>
      <c r="J123" s="36">
        <v>0.4</v>
      </c>
      <c r="K123" s="36">
        <v>4.2</v>
      </c>
      <c r="L123" s="38" t="s">
        <v>825</v>
      </c>
      <c r="M123" s="34" t="s">
        <v>831</v>
      </c>
      <c r="N123" s="124"/>
    </row>
    <row r="124" spans="1:14" ht="15.75">
      <c r="A124" s="123"/>
      <c r="B124" s="34" t="s">
        <v>824</v>
      </c>
      <c r="C124" s="35">
        <v>130</v>
      </c>
      <c r="D124" s="36">
        <v>2.1</v>
      </c>
      <c r="E124" s="36">
        <v>3.2</v>
      </c>
      <c r="F124" s="36">
        <v>6.5</v>
      </c>
      <c r="G124" s="37">
        <v>64</v>
      </c>
      <c r="H124" s="36">
        <v>61</v>
      </c>
      <c r="I124" s="36">
        <v>20.3</v>
      </c>
      <c r="J124" s="36">
        <v>0.5</v>
      </c>
      <c r="K124" s="36">
        <v>4.9</v>
      </c>
      <c r="L124" s="38" t="s">
        <v>825</v>
      </c>
      <c r="M124" s="34" t="s">
        <v>831</v>
      </c>
      <c r="N124" s="124"/>
    </row>
    <row r="125" spans="1:14" ht="15.75">
      <c r="A125" s="123"/>
      <c r="B125" s="34" t="s">
        <v>824</v>
      </c>
      <c r="C125" s="35">
        <v>120</v>
      </c>
      <c r="D125" s="36">
        <v>1.8960000000000001</v>
      </c>
      <c r="E125" s="36">
        <v>2.952</v>
      </c>
      <c r="F125" s="36">
        <v>6.048</v>
      </c>
      <c r="G125" s="37">
        <v>58.8</v>
      </c>
      <c r="H125" s="36">
        <v>56.3</v>
      </c>
      <c r="I125" s="36">
        <v>18.8</v>
      </c>
      <c r="J125" s="36">
        <v>0.5</v>
      </c>
      <c r="K125" s="36">
        <v>4.6</v>
      </c>
      <c r="L125" s="38" t="s">
        <v>825</v>
      </c>
      <c r="M125" s="34" t="s">
        <v>832</v>
      </c>
      <c r="N125" s="124"/>
    </row>
    <row r="126" spans="1:14" ht="15.75">
      <c r="A126" s="123"/>
      <c r="B126" s="34" t="s">
        <v>824</v>
      </c>
      <c r="C126" s="35">
        <v>150</v>
      </c>
      <c r="D126" s="36">
        <v>2.37</v>
      </c>
      <c r="E126" s="36">
        <v>3.69</v>
      </c>
      <c r="F126" s="36">
        <v>7.56</v>
      </c>
      <c r="G126" s="37">
        <v>73.5</v>
      </c>
      <c r="H126" s="36">
        <v>70.4</v>
      </c>
      <c r="I126" s="36">
        <v>23.5</v>
      </c>
      <c r="J126" s="36">
        <v>0.6</v>
      </c>
      <c r="K126" s="36">
        <v>5.7</v>
      </c>
      <c r="L126" s="38" t="s">
        <v>825</v>
      </c>
      <c r="M126" s="34" t="s">
        <v>833</v>
      </c>
      <c r="N126" s="124"/>
    </row>
    <row r="127" spans="1:14" ht="15.75">
      <c r="A127" s="123"/>
      <c r="B127" s="34" t="s">
        <v>834</v>
      </c>
      <c r="C127" s="35">
        <v>110</v>
      </c>
      <c r="D127" s="36">
        <v>0.9</v>
      </c>
      <c r="E127" s="36">
        <v>2.8</v>
      </c>
      <c r="F127" s="36">
        <v>5.8</v>
      </c>
      <c r="G127" s="37">
        <v>52</v>
      </c>
      <c r="H127" s="36">
        <v>26.3</v>
      </c>
      <c r="I127" s="36">
        <v>13.8</v>
      </c>
      <c r="J127" s="36">
        <v>1.1</v>
      </c>
      <c r="K127" s="36">
        <v>5.1</v>
      </c>
      <c r="L127" s="38" t="s">
        <v>835</v>
      </c>
      <c r="M127" s="46"/>
      <c r="N127" s="124"/>
    </row>
    <row r="128" spans="1:14" ht="15.75">
      <c r="A128" s="123"/>
      <c r="B128" s="34" t="s">
        <v>834</v>
      </c>
      <c r="C128" s="35">
        <v>130</v>
      </c>
      <c r="D128" s="36">
        <v>1.1</v>
      </c>
      <c r="E128" s="36">
        <v>3.3</v>
      </c>
      <c r="F128" s="36">
        <v>6.9</v>
      </c>
      <c r="G128" s="37">
        <v>62</v>
      </c>
      <c r="H128" s="36">
        <v>31.1</v>
      </c>
      <c r="I128" s="36">
        <v>16.3</v>
      </c>
      <c r="J128" s="36">
        <v>1.3</v>
      </c>
      <c r="K128" s="36">
        <v>6</v>
      </c>
      <c r="L128" s="38" t="s">
        <v>835</v>
      </c>
      <c r="M128" s="46"/>
      <c r="N128" s="124"/>
    </row>
    <row r="129" spans="1:14" ht="15.75">
      <c r="A129" s="123"/>
      <c r="B129" s="34" t="s">
        <v>834</v>
      </c>
      <c r="C129" s="35">
        <v>120</v>
      </c>
      <c r="D129" s="36">
        <v>0.996</v>
      </c>
      <c r="E129" s="36">
        <v>3.048</v>
      </c>
      <c r="F129" s="36">
        <v>6.4</v>
      </c>
      <c r="G129" s="37">
        <v>57</v>
      </c>
      <c r="H129" s="36">
        <v>28.7</v>
      </c>
      <c r="I129" s="36">
        <v>15.1</v>
      </c>
      <c r="J129" s="36">
        <v>1.2</v>
      </c>
      <c r="K129" s="36">
        <v>5.6</v>
      </c>
      <c r="L129" s="38" t="s">
        <v>835</v>
      </c>
      <c r="M129" s="46"/>
      <c r="N129" s="124"/>
    </row>
    <row r="130" spans="1:14" ht="15.75">
      <c r="A130" s="123"/>
      <c r="B130" s="34" t="s">
        <v>834</v>
      </c>
      <c r="C130" s="35">
        <v>150</v>
      </c>
      <c r="D130" s="36">
        <v>1.3</v>
      </c>
      <c r="E130" s="36">
        <v>3.81</v>
      </c>
      <c r="F130" s="36">
        <v>11.67</v>
      </c>
      <c r="G130" s="37">
        <v>85.5</v>
      </c>
      <c r="H130" s="36">
        <v>43.4</v>
      </c>
      <c r="I130" s="36">
        <v>22.9</v>
      </c>
      <c r="J130" s="36">
        <v>1.9</v>
      </c>
      <c r="K130" s="36">
        <v>7</v>
      </c>
      <c r="L130" s="38" t="s">
        <v>835</v>
      </c>
      <c r="M130" s="46"/>
      <c r="N130" s="124"/>
    </row>
    <row r="131" spans="1:14" ht="15.75">
      <c r="A131" s="123"/>
      <c r="B131" s="34" t="s">
        <v>836</v>
      </c>
      <c r="C131" s="35">
        <v>110</v>
      </c>
      <c r="D131" s="36">
        <v>2.8</v>
      </c>
      <c r="E131" s="36">
        <v>2</v>
      </c>
      <c r="F131" s="36">
        <v>18</v>
      </c>
      <c r="G131" s="37">
        <v>101</v>
      </c>
      <c r="H131" s="36">
        <v>78.7</v>
      </c>
      <c r="I131" s="36">
        <v>39.2</v>
      </c>
      <c r="J131" s="36">
        <v>1.1</v>
      </c>
      <c r="K131" s="36">
        <v>4.7</v>
      </c>
      <c r="L131" s="38" t="s">
        <v>837</v>
      </c>
      <c r="M131" s="46"/>
      <c r="N131" s="124"/>
    </row>
    <row r="132" spans="1:14" ht="15.75">
      <c r="A132" s="123"/>
      <c r="B132" s="34" t="s">
        <v>836</v>
      </c>
      <c r="C132" s="35">
        <v>130</v>
      </c>
      <c r="D132" s="36">
        <v>3.3</v>
      </c>
      <c r="E132" s="36">
        <v>2.4</v>
      </c>
      <c r="F132" s="36">
        <v>21.3</v>
      </c>
      <c r="G132" s="37">
        <v>120</v>
      </c>
      <c r="H132" s="36">
        <v>93</v>
      </c>
      <c r="I132" s="36">
        <v>46.3</v>
      </c>
      <c r="J132" s="36">
        <v>1.3</v>
      </c>
      <c r="K132" s="36">
        <v>5.6</v>
      </c>
      <c r="L132" s="38" t="s">
        <v>837</v>
      </c>
      <c r="M132" s="46"/>
      <c r="N132" s="124"/>
    </row>
    <row r="133" spans="1:14" ht="15.75">
      <c r="A133" s="123"/>
      <c r="B133" s="34" t="s">
        <v>836</v>
      </c>
      <c r="C133" s="35">
        <v>120</v>
      </c>
      <c r="D133" s="36">
        <v>3.0119999999999996</v>
      </c>
      <c r="E133" s="36">
        <v>2.232</v>
      </c>
      <c r="F133" s="36">
        <v>19.631999999999998</v>
      </c>
      <c r="G133" s="37">
        <v>110.4</v>
      </c>
      <c r="H133" s="36">
        <v>85.9</v>
      </c>
      <c r="I133" s="36">
        <v>42.8</v>
      </c>
      <c r="J133" s="36">
        <v>1.2</v>
      </c>
      <c r="K133" s="36">
        <v>5.1</v>
      </c>
      <c r="L133" s="38" t="s">
        <v>837</v>
      </c>
      <c r="M133" s="46"/>
      <c r="N133" s="124"/>
    </row>
    <row r="134" spans="1:14" ht="15.75">
      <c r="A134" s="123"/>
      <c r="B134" s="34" t="s">
        <v>836</v>
      </c>
      <c r="C134" s="35">
        <v>150</v>
      </c>
      <c r="D134" s="36">
        <v>3.9</v>
      </c>
      <c r="E134" s="36">
        <v>2.79</v>
      </c>
      <c r="F134" s="36">
        <v>24.54</v>
      </c>
      <c r="G134" s="37">
        <v>138</v>
      </c>
      <c r="H134" s="36">
        <v>107.4</v>
      </c>
      <c r="I134" s="36">
        <v>53.5</v>
      </c>
      <c r="J134" s="36">
        <v>1.5</v>
      </c>
      <c r="K134" s="36">
        <v>6.4</v>
      </c>
      <c r="L134" s="38" t="s">
        <v>837</v>
      </c>
      <c r="M134" s="46"/>
      <c r="N134" s="124"/>
    </row>
    <row r="135" spans="1:14" ht="15.75">
      <c r="A135" s="123"/>
      <c r="B135" s="34" t="s">
        <v>838</v>
      </c>
      <c r="C135" s="35">
        <v>110</v>
      </c>
      <c r="D135" s="36">
        <v>2.6</v>
      </c>
      <c r="E135" s="36">
        <v>3.2</v>
      </c>
      <c r="F135" s="36">
        <v>12.1</v>
      </c>
      <c r="G135" s="37">
        <v>88</v>
      </c>
      <c r="H135" s="36">
        <v>38.9</v>
      </c>
      <c r="I135" s="36">
        <v>28.4</v>
      </c>
      <c r="J135" s="36">
        <v>1</v>
      </c>
      <c r="K135" s="36">
        <v>19.7</v>
      </c>
      <c r="L135" s="38" t="s">
        <v>839</v>
      </c>
      <c r="M135" s="46"/>
      <c r="N135" s="124"/>
    </row>
    <row r="136" spans="1:14" ht="15.75">
      <c r="A136" s="123"/>
      <c r="B136" s="34" t="s">
        <v>838</v>
      </c>
      <c r="C136" s="35">
        <v>130</v>
      </c>
      <c r="D136" s="58">
        <v>3.1</v>
      </c>
      <c r="E136" s="58">
        <v>3.8</v>
      </c>
      <c r="F136" s="58">
        <v>14.3</v>
      </c>
      <c r="G136" s="86">
        <v>104</v>
      </c>
      <c r="H136" s="58">
        <v>46</v>
      </c>
      <c r="I136" s="58">
        <f>SUM(I135/H135*H136)</f>
        <v>33.58354755784062</v>
      </c>
      <c r="J136" s="58">
        <f>SUM(J135/I135*I136)</f>
        <v>1.1825192802056557</v>
      </c>
      <c r="K136" s="58">
        <f>SUM(K135/J135*J136)</f>
        <v>23.295629820051417</v>
      </c>
      <c r="L136" s="38" t="s">
        <v>839</v>
      </c>
      <c r="M136" s="46"/>
      <c r="N136" s="124"/>
    </row>
    <row r="137" spans="1:14" ht="15.75">
      <c r="A137" s="123"/>
      <c r="B137" s="34" t="s">
        <v>838</v>
      </c>
      <c r="C137" s="35">
        <v>120</v>
      </c>
      <c r="D137" s="58">
        <v>2.8</v>
      </c>
      <c r="E137" s="58">
        <v>3.5</v>
      </c>
      <c r="F137" s="58">
        <v>13.2</v>
      </c>
      <c r="G137" s="86">
        <v>96</v>
      </c>
      <c r="H137" s="58">
        <v>42.5</v>
      </c>
      <c r="I137" s="58">
        <v>30.98</v>
      </c>
      <c r="J137" s="58">
        <v>1.08</v>
      </c>
      <c r="K137" s="58">
        <v>21.5</v>
      </c>
      <c r="L137" s="38" t="s">
        <v>839</v>
      </c>
      <c r="M137" s="46"/>
      <c r="N137" s="124"/>
    </row>
    <row r="138" spans="1:14" ht="15.75">
      <c r="A138" s="123"/>
      <c r="B138" s="34" t="s">
        <v>838</v>
      </c>
      <c r="C138" s="35">
        <v>150</v>
      </c>
      <c r="D138" s="58">
        <v>3.5</v>
      </c>
      <c r="E138" s="58">
        <f aca="true" t="shared" si="0" ref="E138:K140">SUM(E137/D137*D138)</f>
        <v>4.375</v>
      </c>
      <c r="F138" s="58">
        <f t="shared" si="0"/>
        <v>16.5</v>
      </c>
      <c r="G138" s="43">
        <f t="shared" si="0"/>
        <v>120.00000000000001</v>
      </c>
      <c r="H138" s="58">
        <f t="shared" si="0"/>
        <v>53.12500000000001</v>
      </c>
      <c r="I138" s="58">
        <f t="shared" si="0"/>
        <v>38.725</v>
      </c>
      <c r="J138" s="58">
        <f t="shared" si="0"/>
        <v>1.35</v>
      </c>
      <c r="K138" s="58">
        <f t="shared" si="0"/>
        <v>26.874999999999996</v>
      </c>
      <c r="L138" s="38" t="s">
        <v>839</v>
      </c>
      <c r="M138" s="46"/>
      <c r="N138" s="124"/>
    </row>
    <row r="139" spans="1:14" ht="15.75">
      <c r="A139" s="123"/>
      <c r="B139" s="34" t="s">
        <v>840</v>
      </c>
      <c r="C139" s="35">
        <v>110</v>
      </c>
      <c r="D139" s="23">
        <f>SUM(D138/C138*C139)</f>
        <v>2.566666666666667</v>
      </c>
      <c r="E139" s="23">
        <f t="shared" si="0"/>
        <v>3.2083333333333335</v>
      </c>
      <c r="F139" s="23">
        <f t="shared" si="0"/>
        <v>12.1</v>
      </c>
      <c r="G139" s="53">
        <f t="shared" si="0"/>
        <v>88</v>
      </c>
      <c r="H139" s="23">
        <f t="shared" si="0"/>
        <v>38.95833333333333</v>
      </c>
      <c r="I139" s="23">
        <f t="shared" si="0"/>
        <v>28.39833333333333</v>
      </c>
      <c r="J139" s="23">
        <f t="shared" si="0"/>
        <v>0.99</v>
      </c>
      <c r="K139" s="23">
        <f t="shared" si="0"/>
        <v>19.708333333333332</v>
      </c>
      <c r="L139" s="38" t="s">
        <v>841</v>
      </c>
      <c r="M139" s="46"/>
      <c r="N139" s="124"/>
    </row>
    <row r="140" spans="1:14" ht="15.75">
      <c r="A140" s="123"/>
      <c r="B140" s="34" t="s">
        <v>840</v>
      </c>
      <c r="C140" s="35">
        <v>130</v>
      </c>
      <c r="D140" s="23">
        <f>SUM(D139/C139*C140)</f>
        <v>3.0333333333333337</v>
      </c>
      <c r="E140" s="23">
        <f t="shared" si="0"/>
        <v>3.791666666666667</v>
      </c>
      <c r="F140" s="23">
        <f t="shared" si="0"/>
        <v>14.3</v>
      </c>
      <c r="G140" s="53">
        <f t="shared" si="0"/>
        <v>104.00000000000001</v>
      </c>
      <c r="H140" s="23">
        <f t="shared" si="0"/>
        <v>46.041666666666664</v>
      </c>
      <c r="I140" s="23">
        <f t="shared" si="0"/>
        <v>33.56166666666666</v>
      </c>
      <c r="J140" s="23">
        <f t="shared" si="0"/>
        <v>1.17</v>
      </c>
      <c r="K140" s="23">
        <f t="shared" si="0"/>
        <v>23.29166666666666</v>
      </c>
      <c r="L140" s="38" t="s">
        <v>841</v>
      </c>
      <c r="M140" s="46"/>
      <c r="N140" s="124"/>
    </row>
    <row r="141" spans="1:14" ht="15.75">
      <c r="A141" s="123"/>
      <c r="B141" s="34" t="s">
        <v>840</v>
      </c>
      <c r="C141" s="35">
        <v>120</v>
      </c>
      <c r="D141" s="23">
        <v>1.82</v>
      </c>
      <c r="E141" s="23">
        <v>2.93</v>
      </c>
      <c r="F141" s="23">
        <v>11.43</v>
      </c>
      <c r="G141" s="53">
        <v>79.4</v>
      </c>
      <c r="H141" s="23">
        <v>33.8</v>
      </c>
      <c r="I141" s="23">
        <v>46</v>
      </c>
      <c r="J141" s="23">
        <v>0.9</v>
      </c>
      <c r="K141" s="23">
        <v>3.4</v>
      </c>
      <c r="L141" s="38" t="s">
        <v>841</v>
      </c>
      <c r="M141" s="46"/>
      <c r="N141" s="124"/>
    </row>
    <row r="142" spans="1:14" ht="15.75">
      <c r="A142" s="123"/>
      <c r="B142" s="34" t="s">
        <v>840</v>
      </c>
      <c r="C142" s="35">
        <v>150</v>
      </c>
      <c r="D142" s="23">
        <f aca="true" t="shared" si="1" ref="D142:K142">SUM(D141/C141*C142)</f>
        <v>2.275</v>
      </c>
      <c r="E142" s="23">
        <f t="shared" si="1"/>
        <v>3.6625</v>
      </c>
      <c r="F142" s="23">
        <f t="shared" si="1"/>
        <v>14.2875</v>
      </c>
      <c r="G142" s="53">
        <f t="shared" si="1"/>
        <v>99.25</v>
      </c>
      <c r="H142" s="23">
        <f t="shared" si="1"/>
        <v>42.24999999999999</v>
      </c>
      <c r="I142" s="23">
        <f t="shared" si="1"/>
        <v>57.49999999999999</v>
      </c>
      <c r="J142" s="23">
        <f t="shared" si="1"/>
        <v>1.125</v>
      </c>
      <c r="K142" s="23">
        <f t="shared" si="1"/>
        <v>4.25</v>
      </c>
      <c r="L142" s="38" t="s">
        <v>841</v>
      </c>
      <c r="M142" s="46"/>
      <c r="N142" s="124"/>
    </row>
    <row r="143" spans="1:14" ht="15.75">
      <c r="A143" s="123"/>
      <c r="B143" s="34" t="s">
        <v>842</v>
      </c>
      <c r="C143" s="85">
        <v>110</v>
      </c>
      <c r="D143" s="58">
        <v>2.26</v>
      </c>
      <c r="E143" s="58">
        <v>2.1</v>
      </c>
      <c r="F143" s="58">
        <v>9.7</v>
      </c>
      <c r="G143" s="86">
        <v>66.7</v>
      </c>
      <c r="H143" s="58">
        <v>46.3</v>
      </c>
      <c r="I143" s="58">
        <v>23.1</v>
      </c>
      <c r="J143" s="58">
        <v>0.6</v>
      </c>
      <c r="K143" s="58">
        <v>9</v>
      </c>
      <c r="L143" s="38" t="s">
        <v>843</v>
      </c>
      <c r="M143" s="34" t="s">
        <v>844</v>
      </c>
      <c r="N143" s="124"/>
    </row>
    <row r="144" spans="1:14" ht="15.75">
      <c r="A144" s="123"/>
      <c r="B144" s="34" t="s">
        <v>842</v>
      </c>
      <c r="C144" s="85">
        <v>130</v>
      </c>
      <c r="D144" s="58">
        <f aca="true" t="shared" si="2" ref="D144:K144">SUM(D143/C143*C144)</f>
        <v>2.670909090909091</v>
      </c>
      <c r="E144" s="58">
        <f t="shared" si="2"/>
        <v>2.481818181818182</v>
      </c>
      <c r="F144" s="58">
        <f t="shared" si="2"/>
        <v>11.463636363636363</v>
      </c>
      <c r="G144" s="86">
        <f t="shared" si="2"/>
        <v>78.82727272727273</v>
      </c>
      <c r="H144" s="58">
        <f t="shared" si="2"/>
        <v>54.71818181818181</v>
      </c>
      <c r="I144" s="58">
        <f t="shared" si="2"/>
        <v>27.3</v>
      </c>
      <c r="J144" s="58">
        <f t="shared" si="2"/>
        <v>0.7090909090909091</v>
      </c>
      <c r="K144" s="58">
        <f t="shared" si="2"/>
        <v>10.636363636363637</v>
      </c>
      <c r="L144" s="38" t="s">
        <v>843</v>
      </c>
      <c r="M144" s="34" t="s">
        <v>845</v>
      </c>
      <c r="N144" s="124"/>
    </row>
    <row r="145" spans="1:14" ht="15.75">
      <c r="A145" s="123"/>
      <c r="B145" s="34" t="s">
        <v>842</v>
      </c>
      <c r="C145" s="85">
        <v>120</v>
      </c>
      <c r="D145" s="58">
        <v>2.5</v>
      </c>
      <c r="E145" s="58">
        <v>2.3</v>
      </c>
      <c r="F145" s="58">
        <v>10.6</v>
      </c>
      <c r="G145" s="43">
        <v>72.8</v>
      </c>
      <c r="H145" s="58">
        <v>50.5</v>
      </c>
      <c r="I145" s="58">
        <v>25.2</v>
      </c>
      <c r="J145" s="58">
        <v>0.7</v>
      </c>
      <c r="K145" s="58">
        <v>9.8</v>
      </c>
      <c r="L145" s="38" t="s">
        <v>843</v>
      </c>
      <c r="M145" s="34" t="s">
        <v>846</v>
      </c>
      <c r="N145" s="124"/>
    </row>
    <row r="146" spans="1:14" ht="15.75">
      <c r="A146" s="123"/>
      <c r="B146" s="34" t="s">
        <v>842</v>
      </c>
      <c r="C146" s="35">
        <v>150</v>
      </c>
      <c r="D146" s="58">
        <f aca="true" t="shared" si="3" ref="D146:K146">SUM(D145/C145*C146)</f>
        <v>3.125</v>
      </c>
      <c r="E146" s="58">
        <f t="shared" si="3"/>
        <v>2.875</v>
      </c>
      <c r="F146" s="58">
        <f t="shared" si="3"/>
        <v>13.25</v>
      </c>
      <c r="G146" s="43">
        <f t="shared" si="3"/>
        <v>91</v>
      </c>
      <c r="H146" s="58">
        <f t="shared" si="3"/>
        <v>63.125</v>
      </c>
      <c r="I146" s="58">
        <f t="shared" si="3"/>
        <v>31.5</v>
      </c>
      <c r="J146" s="58">
        <f t="shared" si="3"/>
        <v>0.875</v>
      </c>
      <c r="K146" s="58">
        <f t="shared" si="3"/>
        <v>12.250000000000002</v>
      </c>
      <c r="L146" s="38" t="s">
        <v>843</v>
      </c>
      <c r="M146" s="34" t="s">
        <v>847</v>
      </c>
      <c r="N146" s="124"/>
    </row>
    <row r="147" spans="1:14" ht="15.75">
      <c r="A147" s="123"/>
      <c r="B147" s="34" t="s">
        <v>842</v>
      </c>
      <c r="C147" s="85">
        <v>110</v>
      </c>
      <c r="D147" s="58">
        <v>2.5</v>
      </c>
      <c r="E147" s="58">
        <v>2.2</v>
      </c>
      <c r="F147" s="58">
        <v>10.1</v>
      </c>
      <c r="G147" s="86">
        <v>69.9</v>
      </c>
      <c r="H147" s="58">
        <v>55.9</v>
      </c>
      <c r="I147" s="58">
        <v>24</v>
      </c>
      <c r="J147" s="58">
        <v>0.6</v>
      </c>
      <c r="K147" s="58">
        <v>9</v>
      </c>
      <c r="L147" s="38" t="s">
        <v>843</v>
      </c>
      <c r="M147" s="34" t="s">
        <v>848</v>
      </c>
      <c r="N147" s="124"/>
    </row>
    <row r="148" spans="1:14" ht="15.75">
      <c r="A148" s="123"/>
      <c r="B148" s="34" t="s">
        <v>842</v>
      </c>
      <c r="C148" s="85">
        <v>130</v>
      </c>
      <c r="D148" s="58">
        <f aca="true" t="shared" si="4" ref="D148:K148">SUM(D147/C147*C148)</f>
        <v>2.9545454545454546</v>
      </c>
      <c r="E148" s="58">
        <f t="shared" si="4"/>
        <v>2.6000000000000005</v>
      </c>
      <c r="F148" s="58">
        <f t="shared" si="4"/>
        <v>11.936363636363636</v>
      </c>
      <c r="G148" s="86">
        <f t="shared" si="4"/>
        <v>82.60909090909091</v>
      </c>
      <c r="H148" s="58">
        <f t="shared" si="4"/>
        <v>66.06363636363635</v>
      </c>
      <c r="I148" s="58">
        <f t="shared" si="4"/>
        <v>28.36363636363636</v>
      </c>
      <c r="J148" s="58">
        <f t="shared" si="4"/>
        <v>0.7090909090909089</v>
      </c>
      <c r="K148" s="58">
        <f t="shared" si="4"/>
        <v>10.636363636363633</v>
      </c>
      <c r="L148" s="38" t="s">
        <v>843</v>
      </c>
      <c r="M148" s="34" t="s">
        <v>849</v>
      </c>
      <c r="N148" s="124"/>
    </row>
    <row r="149" spans="1:14" ht="15.75">
      <c r="A149" s="123"/>
      <c r="B149" s="34" t="s">
        <v>842</v>
      </c>
      <c r="C149" s="85">
        <v>120</v>
      </c>
      <c r="D149" s="58">
        <v>2.7</v>
      </c>
      <c r="E149" s="58">
        <v>2.38</v>
      </c>
      <c r="F149" s="58">
        <v>11</v>
      </c>
      <c r="G149" s="43">
        <v>76.3</v>
      </c>
      <c r="H149" s="58">
        <v>60.9</v>
      </c>
      <c r="I149" s="58">
        <v>26.2</v>
      </c>
      <c r="J149" s="58">
        <v>0.7</v>
      </c>
      <c r="K149" s="58">
        <v>9.8</v>
      </c>
      <c r="L149" s="38" t="s">
        <v>843</v>
      </c>
      <c r="M149" s="34" t="s">
        <v>850</v>
      </c>
      <c r="N149" s="124"/>
    </row>
    <row r="150" spans="1:14" ht="15.75">
      <c r="A150" s="123"/>
      <c r="B150" s="34" t="s">
        <v>842</v>
      </c>
      <c r="C150" s="35">
        <v>150</v>
      </c>
      <c r="D150" s="58">
        <f aca="true" t="shared" si="5" ref="D150:K150">SUM(D149/C149*C150)</f>
        <v>3.3750000000000004</v>
      </c>
      <c r="E150" s="58">
        <f t="shared" si="5"/>
        <v>2.975</v>
      </c>
      <c r="F150" s="58">
        <f t="shared" si="5"/>
        <v>13.750000000000002</v>
      </c>
      <c r="G150" s="43">
        <f t="shared" si="5"/>
        <v>95.37500000000001</v>
      </c>
      <c r="H150" s="58">
        <f t="shared" si="5"/>
        <v>76.12500000000001</v>
      </c>
      <c r="I150" s="58">
        <f t="shared" si="5"/>
        <v>32.75000000000001</v>
      </c>
      <c r="J150" s="58">
        <f t="shared" si="5"/>
        <v>0.8750000000000002</v>
      </c>
      <c r="K150" s="58">
        <f t="shared" si="5"/>
        <v>12.250000000000005</v>
      </c>
      <c r="L150" s="38" t="s">
        <v>843</v>
      </c>
      <c r="M150" s="34" t="s">
        <v>851</v>
      </c>
      <c r="N150" s="124"/>
    </row>
    <row r="151" spans="1:14" ht="15.75">
      <c r="A151" s="105" t="s">
        <v>852</v>
      </c>
      <c r="B151" s="34" t="s">
        <v>853</v>
      </c>
      <c r="C151" s="35">
        <v>110</v>
      </c>
      <c r="D151" s="58">
        <v>1.7</v>
      </c>
      <c r="E151" s="58">
        <v>1.5</v>
      </c>
      <c r="F151" s="58">
        <v>8.2</v>
      </c>
      <c r="G151" s="43">
        <v>53</v>
      </c>
      <c r="H151" s="58">
        <v>42.1</v>
      </c>
      <c r="I151" s="58">
        <v>36.1</v>
      </c>
      <c r="J151" s="58">
        <v>0.7</v>
      </c>
      <c r="K151" s="58">
        <v>2.3</v>
      </c>
      <c r="L151" s="38" t="s">
        <v>854</v>
      </c>
      <c r="M151" s="34" t="s">
        <v>855</v>
      </c>
      <c r="N151" s="124"/>
    </row>
    <row r="152" spans="1:14" ht="15.75">
      <c r="A152" s="105"/>
      <c r="B152" s="34" t="s">
        <v>853</v>
      </c>
      <c r="C152" s="35">
        <v>130</v>
      </c>
      <c r="D152" s="58">
        <f aca="true" t="shared" si="6" ref="D152:K152">SUM(D151/C151*C152)</f>
        <v>2.009090909090909</v>
      </c>
      <c r="E152" s="58">
        <f t="shared" si="6"/>
        <v>1.7727272727272725</v>
      </c>
      <c r="F152" s="58">
        <f t="shared" si="6"/>
        <v>9.690909090909088</v>
      </c>
      <c r="G152" s="43">
        <f t="shared" si="6"/>
        <v>62.63636363636362</v>
      </c>
      <c r="H152" s="58">
        <f t="shared" si="6"/>
        <v>49.75454545454544</v>
      </c>
      <c r="I152" s="58">
        <f t="shared" si="6"/>
        <v>42.66363636363635</v>
      </c>
      <c r="J152" s="58">
        <f t="shared" si="6"/>
        <v>0.8272727272727269</v>
      </c>
      <c r="K152" s="58">
        <f t="shared" si="6"/>
        <v>2.718181818181817</v>
      </c>
      <c r="L152" s="38" t="s">
        <v>854</v>
      </c>
      <c r="M152" s="34" t="s">
        <v>855</v>
      </c>
      <c r="N152" s="124"/>
    </row>
    <row r="153" spans="1:14" ht="15.75">
      <c r="A153" s="123"/>
      <c r="B153" s="34" t="s">
        <v>853</v>
      </c>
      <c r="C153" s="85">
        <v>120</v>
      </c>
      <c r="D153" s="58">
        <v>1.9</v>
      </c>
      <c r="E153" s="58">
        <v>1.6</v>
      </c>
      <c r="F153" s="58">
        <v>8.9</v>
      </c>
      <c r="G153" s="43">
        <v>57.8</v>
      </c>
      <c r="H153" s="58">
        <v>45.9</v>
      </c>
      <c r="I153" s="58">
        <v>39.4</v>
      </c>
      <c r="J153" s="58">
        <v>0.74</v>
      </c>
      <c r="K153" s="58">
        <v>2.5</v>
      </c>
      <c r="L153" s="38" t="s">
        <v>854</v>
      </c>
      <c r="M153" s="34" t="s">
        <v>855</v>
      </c>
      <c r="N153" s="124"/>
    </row>
    <row r="154" spans="1:14" ht="15.75">
      <c r="A154" s="123"/>
      <c r="B154" s="34" t="s">
        <v>853</v>
      </c>
      <c r="C154" s="85">
        <v>150</v>
      </c>
      <c r="D154" s="58">
        <f aca="true" t="shared" si="7" ref="D154:K154">SUM(D153/C153*C154)</f>
        <v>2.3749999999999996</v>
      </c>
      <c r="E154" s="58">
        <f t="shared" si="7"/>
        <v>1.9999999999999998</v>
      </c>
      <c r="F154" s="58">
        <f t="shared" si="7"/>
        <v>11.124999999999998</v>
      </c>
      <c r="G154" s="43">
        <f t="shared" si="7"/>
        <v>72.24999999999999</v>
      </c>
      <c r="H154" s="58">
        <f t="shared" si="7"/>
        <v>57.37499999999999</v>
      </c>
      <c r="I154" s="58">
        <f t="shared" si="7"/>
        <v>49.24999999999999</v>
      </c>
      <c r="J154" s="58">
        <f t="shared" si="7"/>
        <v>0.9249999999999999</v>
      </c>
      <c r="K154" s="58">
        <f t="shared" si="7"/>
        <v>3.125</v>
      </c>
      <c r="L154" s="38" t="s">
        <v>854</v>
      </c>
      <c r="M154" s="34" t="s">
        <v>856</v>
      </c>
      <c r="N154" s="124"/>
    </row>
    <row r="155" spans="1:14" ht="15.75">
      <c r="A155" s="123"/>
      <c r="B155" s="34" t="s">
        <v>853</v>
      </c>
      <c r="C155" s="85">
        <v>110</v>
      </c>
      <c r="D155" s="58">
        <v>1.9</v>
      </c>
      <c r="E155" s="58">
        <v>1.6</v>
      </c>
      <c r="F155" s="58">
        <v>8.4</v>
      </c>
      <c r="G155" s="43">
        <v>55.4</v>
      </c>
      <c r="H155" s="58">
        <v>49.2</v>
      </c>
      <c r="I155" s="58">
        <v>36.7</v>
      </c>
      <c r="J155" s="58">
        <v>0.7</v>
      </c>
      <c r="K155" s="58">
        <v>2.5</v>
      </c>
      <c r="L155" s="38" t="s">
        <v>854</v>
      </c>
      <c r="M155" s="34" t="s">
        <v>814</v>
      </c>
      <c r="N155" s="124"/>
    </row>
    <row r="156" spans="1:14" ht="15.75">
      <c r="A156" s="123"/>
      <c r="B156" s="34" t="s">
        <v>853</v>
      </c>
      <c r="C156" s="85">
        <v>130</v>
      </c>
      <c r="D156" s="58">
        <f aca="true" t="shared" si="8" ref="D156:K156">SUM(D155/C155*C156)</f>
        <v>2.2454545454545456</v>
      </c>
      <c r="E156" s="58">
        <f t="shared" si="8"/>
        <v>1.890909090909091</v>
      </c>
      <c r="F156" s="58">
        <f t="shared" si="8"/>
        <v>9.927272727272728</v>
      </c>
      <c r="G156" s="43">
        <f t="shared" si="8"/>
        <v>65.47272727272727</v>
      </c>
      <c r="H156" s="58">
        <f t="shared" si="8"/>
        <v>58.14545454545455</v>
      </c>
      <c r="I156" s="58">
        <f t="shared" si="8"/>
        <v>43.372727272727275</v>
      </c>
      <c r="J156" s="58">
        <f t="shared" si="8"/>
        <v>0.8272727272727272</v>
      </c>
      <c r="K156" s="58">
        <f t="shared" si="8"/>
        <v>2.954545454545454</v>
      </c>
      <c r="L156" s="38" t="s">
        <v>854</v>
      </c>
      <c r="M156" s="34" t="s">
        <v>814</v>
      </c>
      <c r="N156" s="124"/>
    </row>
    <row r="157" spans="1:14" ht="15.75">
      <c r="A157" s="105" t="s">
        <v>857</v>
      </c>
      <c r="B157" s="34" t="s">
        <v>853</v>
      </c>
      <c r="C157" s="85">
        <v>120</v>
      </c>
      <c r="D157" s="58">
        <v>2.1</v>
      </c>
      <c r="E157" s="58">
        <v>1.7</v>
      </c>
      <c r="F157" s="58">
        <v>9.2</v>
      </c>
      <c r="G157" s="43">
        <v>60.4</v>
      </c>
      <c r="H157" s="58">
        <v>53.7</v>
      </c>
      <c r="I157" s="58">
        <v>40</v>
      </c>
      <c r="J157" s="58">
        <v>0.8</v>
      </c>
      <c r="K157" s="58">
        <v>2.7</v>
      </c>
      <c r="L157" s="38" t="s">
        <v>854</v>
      </c>
      <c r="M157" s="34" t="s">
        <v>814</v>
      </c>
      <c r="N157" s="124"/>
    </row>
    <row r="158" spans="1:14" ht="15.75">
      <c r="A158" s="105"/>
      <c r="B158" s="34" t="s">
        <v>853</v>
      </c>
      <c r="C158" s="85">
        <v>150</v>
      </c>
      <c r="D158" s="58">
        <f aca="true" t="shared" si="9" ref="D158:K158">SUM(D157/C157*C158)</f>
        <v>2.6250000000000004</v>
      </c>
      <c r="E158" s="58">
        <f t="shared" si="9"/>
        <v>2.125</v>
      </c>
      <c r="F158" s="58">
        <f t="shared" si="9"/>
        <v>11.499999999999998</v>
      </c>
      <c r="G158" s="43">
        <f t="shared" si="9"/>
        <v>75.5</v>
      </c>
      <c r="H158" s="58">
        <f t="shared" si="9"/>
        <v>67.125</v>
      </c>
      <c r="I158" s="58">
        <f t="shared" si="9"/>
        <v>50</v>
      </c>
      <c r="J158" s="58">
        <f t="shared" si="9"/>
        <v>1</v>
      </c>
      <c r="K158" s="58">
        <f t="shared" si="9"/>
        <v>3.375</v>
      </c>
      <c r="L158" s="38" t="s">
        <v>854</v>
      </c>
      <c r="M158" s="34" t="s">
        <v>815</v>
      </c>
      <c r="N158" s="124"/>
    </row>
    <row r="159" spans="1:14" ht="15.75">
      <c r="A159" s="123"/>
      <c r="B159" s="34" t="s">
        <v>858</v>
      </c>
      <c r="C159" s="85">
        <v>110</v>
      </c>
      <c r="D159" s="58">
        <v>1.6</v>
      </c>
      <c r="E159" s="58">
        <v>1.5</v>
      </c>
      <c r="F159" s="58">
        <v>6.3</v>
      </c>
      <c r="G159" s="43">
        <v>45.1</v>
      </c>
      <c r="H159" s="58">
        <v>42.7</v>
      </c>
      <c r="I159" s="58">
        <v>16.2</v>
      </c>
      <c r="J159" s="58">
        <v>0.45</v>
      </c>
      <c r="K159" s="58">
        <v>4.1</v>
      </c>
      <c r="L159" s="38" t="s">
        <v>854</v>
      </c>
      <c r="M159" s="34" t="s">
        <v>859</v>
      </c>
      <c r="N159" s="124"/>
    </row>
    <row r="160" spans="1:14" ht="15.75">
      <c r="A160" s="123"/>
      <c r="B160" s="34" t="s">
        <v>858</v>
      </c>
      <c r="C160" s="85">
        <v>130</v>
      </c>
      <c r="D160" s="58">
        <f aca="true" t="shared" si="10" ref="D160:K160">SUM(D159/C159*C160)</f>
        <v>1.8909090909090909</v>
      </c>
      <c r="E160" s="58">
        <f t="shared" si="10"/>
        <v>1.7727272727272727</v>
      </c>
      <c r="F160" s="58">
        <f t="shared" si="10"/>
        <v>7.445454545454545</v>
      </c>
      <c r="G160" s="43">
        <f t="shared" si="10"/>
        <v>53.300000000000004</v>
      </c>
      <c r="H160" s="58">
        <f t="shared" si="10"/>
        <v>50.46363636363637</v>
      </c>
      <c r="I160" s="58">
        <f t="shared" si="10"/>
        <v>19.145454545454545</v>
      </c>
      <c r="J160" s="58">
        <f t="shared" si="10"/>
        <v>0.5318181818181819</v>
      </c>
      <c r="K160" s="58">
        <f t="shared" si="10"/>
        <v>4.845454545454546</v>
      </c>
      <c r="L160" s="38" t="s">
        <v>854</v>
      </c>
      <c r="M160" s="34" t="s">
        <v>860</v>
      </c>
      <c r="N160" s="124"/>
    </row>
    <row r="161" spans="1:14" ht="15.75">
      <c r="A161" s="123"/>
      <c r="B161" s="34" t="s">
        <v>858</v>
      </c>
      <c r="C161" s="85">
        <v>120</v>
      </c>
      <c r="D161" s="58">
        <v>1.7</v>
      </c>
      <c r="E161" s="58">
        <v>1.66</v>
      </c>
      <c r="F161" s="58">
        <v>6.9</v>
      </c>
      <c r="G161" s="43">
        <v>49.2</v>
      </c>
      <c r="H161" s="58">
        <v>46.6</v>
      </c>
      <c r="I161" s="58">
        <v>17.7</v>
      </c>
      <c r="J161" s="58">
        <v>0.48</v>
      </c>
      <c r="K161" s="58">
        <v>4.5</v>
      </c>
      <c r="L161" s="38" t="s">
        <v>854</v>
      </c>
      <c r="M161" s="34" t="s">
        <v>861</v>
      </c>
      <c r="N161" s="124"/>
    </row>
    <row r="162" spans="1:14" ht="15.75">
      <c r="A162" s="123"/>
      <c r="B162" s="34" t="s">
        <v>858</v>
      </c>
      <c r="C162" s="85">
        <v>150</v>
      </c>
      <c r="D162" s="58">
        <f aca="true" t="shared" si="11" ref="D162:K162">SUM(D161/C161*C162)</f>
        <v>2.125</v>
      </c>
      <c r="E162" s="58">
        <f t="shared" si="11"/>
        <v>2.0749999999999997</v>
      </c>
      <c r="F162" s="58">
        <f t="shared" si="11"/>
        <v>8.625</v>
      </c>
      <c r="G162" s="43">
        <f t="shared" si="11"/>
        <v>61.5</v>
      </c>
      <c r="H162" s="58">
        <f t="shared" si="11"/>
        <v>58.25</v>
      </c>
      <c r="I162" s="58">
        <f t="shared" si="11"/>
        <v>22.124999999999996</v>
      </c>
      <c r="J162" s="58">
        <f t="shared" si="11"/>
        <v>0.5999999999999999</v>
      </c>
      <c r="K162" s="58">
        <f t="shared" si="11"/>
        <v>5.624999999999999</v>
      </c>
      <c r="L162" s="38" t="s">
        <v>854</v>
      </c>
      <c r="M162" s="34" t="s">
        <v>862</v>
      </c>
      <c r="N162" s="124"/>
    </row>
    <row r="163" spans="1:14" ht="15.75">
      <c r="A163" s="105" t="s">
        <v>863</v>
      </c>
      <c r="B163" s="34" t="s">
        <v>858</v>
      </c>
      <c r="C163" s="85">
        <v>110</v>
      </c>
      <c r="D163" s="58">
        <v>1.6</v>
      </c>
      <c r="E163" s="58">
        <v>1.5</v>
      </c>
      <c r="F163" s="58">
        <v>6.3</v>
      </c>
      <c r="G163" s="43">
        <v>45.1</v>
      </c>
      <c r="H163" s="58">
        <v>42.7</v>
      </c>
      <c r="I163" s="58">
        <v>16.2</v>
      </c>
      <c r="J163" s="58">
        <v>0.45</v>
      </c>
      <c r="K163" s="58">
        <v>4.1</v>
      </c>
      <c r="L163" s="38" t="s">
        <v>854</v>
      </c>
      <c r="M163" s="34" t="s">
        <v>864</v>
      </c>
      <c r="N163" s="124"/>
    </row>
    <row r="164" spans="1:14" ht="15.75">
      <c r="A164" s="105"/>
      <c r="B164" s="34" t="s">
        <v>858</v>
      </c>
      <c r="C164" s="85">
        <v>130</v>
      </c>
      <c r="D164" s="58">
        <f aca="true" t="shared" si="12" ref="D164:K164">SUM(D163/C163*C164)</f>
        <v>1.8909090909090909</v>
      </c>
      <c r="E164" s="58">
        <f t="shared" si="12"/>
        <v>1.7727272727272727</v>
      </c>
      <c r="F164" s="58">
        <f t="shared" si="12"/>
        <v>7.445454545454545</v>
      </c>
      <c r="G164" s="43">
        <f t="shared" si="12"/>
        <v>53.300000000000004</v>
      </c>
      <c r="H164" s="58">
        <f t="shared" si="12"/>
        <v>50.46363636363637</v>
      </c>
      <c r="I164" s="58">
        <f t="shared" si="12"/>
        <v>19.145454545454545</v>
      </c>
      <c r="J164" s="58">
        <f t="shared" si="12"/>
        <v>0.5318181818181819</v>
      </c>
      <c r="K164" s="58">
        <f t="shared" si="12"/>
        <v>4.845454545454546</v>
      </c>
      <c r="L164" s="38" t="s">
        <v>854</v>
      </c>
      <c r="M164" s="34" t="s">
        <v>865</v>
      </c>
      <c r="N164" s="124"/>
    </row>
    <row r="165" spans="1:14" ht="15.75">
      <c r="A165" s="123"/>
      <c r="B165" s="34" t="s">
        <v>858</v>
      </c>
      <c r="C165" s="85">
        <v>120</v>
      </c>
      <c r="D165" s="58">
        <v>1.9</v>
      </c>
      <c r="E165" s="58">
        <v>1.7</v>
      </c>
      <c r="F165" s="58">
        <v>7.2</v>
      </c>
      <c r="G165" s="43">
        <v>51.8</v>
      </c>
      <c r="H165" s="58">
        <v>54.3</v>
      </c>
      <c r="I165" s="58">
        <v>18.4</v>
      </c>
      <c r="J165" s="58">
        <v>0.4</v>
      </c>
      <c r="K165" s="58">
        <v>4.6</v>
      </c>
      <c r="L165" s="38" t="s">
        <v>854</v>
      </c>
      <c r="M165" s="34" t="s">
        <v>861</v>
      </c>
      <c r="N165" s="124"/>
    </row>
    <row r="166" spans="1:14" ht="15.75">
      <c r="A166" s="105" t="s">
        <v>866</v>
      </c>
      <c r="B166" s="34" t="s">
        <v>858</v>
      </c>
      <c r="C166" s="85">
        <v>150</v>
      </c>
      <c r="D166" s="58">
        <f aca="true" t="shared" si="13" ref="D166:K166">SUM(D165/C165*C166)</f>
        <v>2.3749999999999996</v>
      </c>
      <c r="E166" s="58">
        <f t="shared" si="13"/>
        <v>2.1249999999999996</v>
      </c>
      <c r="F166" s="58">
        <f t="shared" si="13"/>
        <v>8.999999999999998</v>
      </c>
      <c r="G166" s="43">
        <f t="shared" si="13"/>
        <v>64.74999999999999</v>
      </c>
      <c r="H166" s="58">
        <f t="shared" si="13"/>
        <v>67.87499999999999</v>
      </c>
      <c r="I166" s="58">
        <f t="shared" si="13"/>
        <v>22.999999999999993</v>
      </c>
      <c r="J166" s="58">
        <f t="shared" si="13"/>
        <v>0.4999999999999999</v>
      </c>
      <c r="K166" s="58">
        <f t="shared" si="13"/>
        <v>5.749999999999998</v>
      </c>
      <c r="L166" s="38" t="s">
        <v>854</v>
      </c>
      <c r="M166" s="34" t="s">
        <v>867</v>
      </c>
      <c r="N166" s="124"/>
    </row>
    <row r="167" spans="1:14" ht="15.75">
      <c r="A167" s="105"/>
      <c r="B167" s="34" t="s">
        <v>868</v>
      </c>
      <c r="C167" s="85">
        <v>110</v>
      </c>
      <c r="D167" s="58">
        <v>1.2</v>
      </c>
      <c r="E167" s="58">
        <v>1.7</v>
      </c>
      <c r="F167" s="58">
        <v>6.8</v>
      </c>
      <c r="G167" s="43">
        <v>47.6</v>
      </c>
      <c r="H167" s="58">
        <v>33.7</v>
      </c>
      <c r="I167" s="58">
        <v>11.9</v>
      </c>
      <c r="J167" s="58">
        <v>0.5</v>
      </c>
      <c r="K167" s="58">
        <v>8.2</v>
      </c>
      <c r="L167" s="38" t="s">
        <v>854</v>
      </c>
      <c r="M167" s="34" t="s">
        <v>869</v>
      </c>
      <c r="N167" s="124"/>
    </row>
    <row r="168" spans="1:14" ht="15.75">
      <c r="A168" s="123"/>
      <c r="B168" s="34" t="s">
        <v>868</v>
      </c>
      <c r="C168" s="85">
        <v>130</v>
      </c>
      <c r="D168" s="58">
        <f aca="true" t="shared" si="14" ref="D168:K168">SUM(D167/C167*C168)</f>
        <v>1.418181818181818</v>
      </c>
      <c r="E168" s="58">
        <f t="shared" si="14"/>
        <v>2.009090909090909</v>
      </c>
      <c r="F168" s="58">
        <f t="shared" si="14"/>
        <v>8.036363636363635</v>
      </c>
      <c r="G168" s="43">
        <f t="shared" si="14"/>
        <v>56.25454545454545</v>
      </c>
      <c r="H168" s="58">
        <f t="shared" si="14"/>
        <v>39.82727272727273</v>
      </c>
      <c r="I168" s="58">
        <f t="shared" si="14"/>
        <v>14.063636363636363</v>
      </c>
      <c r="J168" s="58">
        <f t="shared" si="14"/>
        <v>0.5909090909090908</v>
      </c>
      <c r="K168" s="58">
        <f t="shared" si="14"/>
        <v>9.69090909090909</v>
      </c>
      <c r="L168" s="38" t="s">
        <v>854</v>
      </c>
      <c r="M168" s="34" t="s">
        <v>870</v>
      </c>
      <c r="N168" s="124"/>
    </row>
    <row r="169" spans="1:14" ht="15.75">
      <c r="A169" s="105" t="s">
        <v>871</v>
      </c>
      <c r="B169" s="34" t="s">
        <v>868</v>
      </c>
      <c r="C169" s="85">
        <v>120</v>
      </c>
      <c r="D169" s="58">
        <v>1.3</v>
      </c>
      <c r="E169" s="58">
        <v>1.9</v>
      </c>
      <c r="F169" s="58">
        <v>7.4</v>
      </c>
      <c r="G169" s="43">
        <v>51.9</v>
      </c>
      <c r="H169" s="58">
        <v>36.8</v>
      </c>
      <c r="I169" s="58">
        <v>12.9</v>
      </c>
      <c r="J169" s="58">
        <v>0.5</v>
      </c>
      <c r="K169" s="58">
        <v>8.9</v>
      </c>
      <c r="L169" s="38" t="s">
        <v>854</v>
      </c>
      <c r="M169" s="34" t="s">
        <v>872</v>
      </c>
      <c r="N169" s="124"/>
    </row>
    <row r="170" spans="1:14" ht="15.75">
      <c r="A170" s="105"/>
      <c r="B170" s="34" t="s">
        <v>868</v>
      </c>
      <c r="C170" s="85">
        <v>150</v>
      </c>
      <c r="D170" s="58">
        <f aca="true" t="shared" si="15" ref="D170:K170">SUM(D169/C169*C170)</f>
        <v>1.625</v>
      </c>
      <c r="E170" s="58">
        <f t="shared" si="15"/>
        <v>2.375</v>
      </c>
      <c r="F170" s="58">
        <f t="shared" si="15"/>
        <v>9.250000000000002</v>
      </c>
      <c r="G170" s="43">
        <f t="shared" si="15"/>
        <v>64.87500000000001</v>
      </c>
      <c r="H170" s="58">
        <f t="shared" si="15"/>
        <v>46.000000000000014</v>
      </c>
      <c r="I170" s="58">
        <f t="shared" si="15"/>
        <v>16.125000000000007</v>
      </c>
      <c r="J170" s="58">
        <f t="shared" si="15"/>
        <v>0.6250000000000002</v>
      </c>
      <c r="K170" s="58">
        <f t="shared" si="15"/>
        <v>11.125000000000004</v>
      </c>
      <c r="L170" s="38" t="s">
        <v>854</v>
      </c>
      <c r="M170" s="34" t="s">
        <v>873</v>
      </c>
      <c r="N170" s="124"/>
    </row>
    <row r="171" spans="1:14" ht="15.75">
      <c r="A171" s="123"/>
      <c r="B171" s="34" t="s">
        <v>868</v>
      </c>
      <c r="C171" s="85">
        <v>110</v>
      </c>
      <c r="D171" s="58">
        <v>1.2</v>
      </c>
      <c r="E171" s="58">
        <v>1.72</v>
      </c>
      <c r="F171" s="58">
        <v>6.82</v>
      </c>
      <c r="G171" s="43">
        <v>47.3</v>
      </c>
      <c r="H171" s="58">
        <v>40.8</v>
      </c>
      <c r="I171" s="58">
        <v>12.5</v>
      </c>
      <c r="J171" s="58">
        <v>0.46</v>
      </c>
      <c r="K171" s="58">
        <v>8.21</v>
      </c>
      <c r="L171" s="38" t="s">
        <v>854</v>
      </c>
      <c r="M171" s="34" t="s">
        <v>874</v>
      </c>
      <c r="N171" s="124"/>
    </row>
    <row r="172" spans="1:14" ht="15.75">
      <c r="A172" s="105" t="s">
        <v>875</v>
      </c>
      <c r="B172" s="34" t="s">
        <v>868</v>
      </c>
      <c r="C172" s="85">
        <v>130</v>
      </c>
      <c r="D172" s="58">
        <f aca="true" t="shared" si="16" ref="D172:K172">D171/110*130</f>
        <v>1.418181818181818</v>
      </c>
      <c r="E172" s="58">
        <f t="shared" si="16"/>
        <v>2.0327272727272727</v>
      </c>
      <c r="F172" s="58">
        <f t="shared" si="16"/>
        <v>8.06</v>
      </c>
      <c r="G172" s="86">
        <f t="shared" si="16"/>
        <v>55.9</v>
      </c>
      <c r="H172" s="58">
        <f t="shared" si="16"/>
        <v>48.21818181818182</v>
      </c>
      <c r="I172" s="58">
        <f t="shared" si="16"/>
        <v>14.772727272727272</v>
      </c>
      <c r="J172" s="58">
        <f t="shared" si="16"/>
        <v>0.5436363636363637</v>
      </c>
      <c r="K172" s="58">
        <f t="shared" si="16"/>
        <v>9.702727272727273</v>
      </c>
      <c r="L172" s="38" t="s">
        <v>854</v>
      </c>
      <c r="M172" s="34" t="s">
        <v>876</v>
      </c>
      <c r="N172" s="124"/>
    </row>
    <row r="173" spans="1:14" ht="15.75">
      <c r="A173" s="105"/>
      <c r="B173" s="34" t="s">
        <v>868</v>
      </c>
      <c r="C173" s="85">
        <v>120</v>
      </c>
      <c r="D173" s="58">
        <v>1.49</v>
      </c>
      <c r="E173" s="58">
        <v>1.97</v>
      </c>
      <c r="F173" s="58">
        <v>7.73</v>
      </c>
      <c r="G173" s="43">
        <v>55</v>
      </c>
      <c r="H173" s="58">
        <v>44.5</v>
      </c>
      <c r="I173" s="58">
        <v>13.7</v>
      </c>
      <c r="J173" s="58">
        <v>0.5</v>
      </c>
      <c r="K173" s="58">
        <v>8.95</v>
      </c>
      <c r="L173" s="38" t="s">
        <v>854</v>
      </c>
      <c r="M173" s="34" t="s">
        <v>877</v>
      </c>
      <c r="N173" s="124"/>
    </row>
    <row r="174" spans="1:14" ht="15.75">
      <c r="A174" s="123"/>
      <c r="B174" s="34" t="s">
        <v>868</v>
      </c>
      <c r="C174" s="85">
        <v>150</v>
      </c>
      <c r="D174" s="58">
        <f aca="true" t="shared" si="17" ref="D174:J174">SUM(D173/C173*C174)</f>
        <v>1.8624999999999998</v>
      </c>
      <c r="E174" s="58">
        <f t="shared" si="17"/>
        <v>2.4625</v>
      </c>
      <c r="F174" s="58">
        <f t="shared" si="17"/>
        <v>9.6625</v>
      </c>
      <c r="G174" s="43">
        <f t="shared" si="17"/>
        <v>68.75</v>
      </c>
      <c r="H174" s="58">
        <f t="shared" si="17"/>
        <v>55.625</v>
      </c>
      <c r="I174" s="58">
        <f t="shared" si="17"/>
        <v>17.125</v>
      </c>
      <c r="J174" s="58">
        <f t="shared" si="17"/>
        <v>0.6250000000000001</v>
      </c>
      <c r="K174" s="58">
        <f>K173/120*150</f>
        <v>11.187499999999998</v>
      </c>
      <c r="L174" s="38" t="s">
        <v>854</v>
      </c>
      <c r="M174" s="34" t="s">
        <v>878</v>
      </c>
      <c r="N174" s="124"/>
    </row>
    <row r="175" spans="1:14" ht="15.75">
      <c r="A175" s="105" t="s">
        <v>879</v>
      </c>
      <c r="B175" s="34" t="s">
        <v>880</v>
      </c>
      <c r="C175" s="85">
        <v>110</v>
      </c>
      <c r="D175" s="58">
        <v>1.9</v>
      </c>
      <c r="E175" s="58">
        <v>1.5</v>
      </c>
      <c r="F175" s="58">
        <v>9.9</v>
      </c>
      <c r="G175" s="43">
        <v>60.6</v>
      </c>
      <c r="H175" s="58">
        <v>51.1</v>
      </c>
      <c r="I175" s="58">
        <v>21.9</v>
      </c>
      <c r="J175" s="58">
        <v>1.3</v>
      </c>
      <c r="K175" s="58">
        <v>4.6</v>
      </c>
      <c r="L175" s="38" t="s">
        <v>854</v>
      </c>
      <c r="M175" s="34" t="s">
        <v>881</v>
      </c>
      <c r="N175" s="124"/>
    </row>
    <row r="176" spans="1:14" ht="15.75">
      <c r="A176" s="105"/>
      <c r="B176" s="34" t="s">
        <v>880</v>
      </c>
      <c r="C176" s="85">
        <v>130</v>
      </c>
      <c r="D176" s="58">
        <f aca="true" t="shared" si="18" ref="D176:K176">SUM(D175/C175*C176)</f>
        <v>2.2454545454545456</v>
      </c>
      <c r="E176" s="58">
        <f t="shared" si="18"/>
        <v>1.772727272727273</v>
      </c>
      <c r="F176" s="58">
        <f t="shared" si="18"/>
        <v>11.700000000000003</v>
      </c>
      <c r="G176" s="43">
        <f t="shared" si="18"/>
        <v>71.61818181818184</v>
      </c>
      <c r="H176" s="58">
        <f t="shared" si="18"/>
        <v>60.39090909090911</v>
      </c>
      <c r="I176" s="58">
        <f t="shared" si="18"/>
        <v>25.88181818181819</v>
      </c>
      <c r="J176" s="58">
        <f t="shared" si="18"/>
        <v>1.536363636363637</v>
      </c>
      <c r="K176" s="58">
        <f t="shared" si="18"/>
        <v>5.436363636363638</v>
      </c>
      <c r="L176" s="38" t="s">
        <v>854</v>
      </c>
      <c r="M176" s="34" t="s">
        <v>882</v>
      </c>
      <c r="N176" s="124"/>
    </row>
    <row r="177" spans="1:14" ht="15.75">
      <c r="A177" s="123"/>
      <c r="B177" s="34" t="s">
        <v>880</v>
      </c>
      <c r="C177" s="85">
        <v>120</v>
      </c>
      <c r="D177" s="58">
        <v>2.1</v>
      </c>
      <c r="E177" s="58">
        <v>1.6</v>
      </c>
      <c r="F177" s="58">
        <v>10.8</v>
      </c>
      <c r="G177" s="43">
        <v>66.1</v>
      </c>
      <c r="H177" s="58">
        <v>55.7</v>
      </c>
      <c r="I177" s="58">
        <v>23.9</v>
      </c>
      <c r="J177" s="58">
        <v>1.4</v>
      </c>
      <c r="K177" s="58">
        <v>5.5</v>
      </c>
      <c r="L177" s="38" t="s">
        <v>854</v>
      </c>
      <c r="M177" s="34" t="s">
        <v>883</v>
      </c>
      <c r="N177" s="124"/>
    </row>
    <row r="178" spans="1:14" ht="15.75">
      <c r="A178" s="123"/>
      <c r="B178" s="34" t="s">
        <v>880</v>
      </c>
      <c r="C178" s="85">
        <v>150</v>
      </c>
      <c r="D178" s="58">
        <f aca="true" t="shared" si="19" ref="D178:K178">SUM(D177/C177*C178)</f>
        <v>2.6250000000000004</v>
      </c>
      <c r="E178" s="58">
        <f t="shared" si="19"/>
        <v>2.0000000000000004</v>
      </c>
      <c r="F178" s="58">
        <f t="shared" si="19"/>
        <v>13.500000000000004</v>
      </c>
      <c r="G178" s="43">
        <f t="shared" si="19"/>
        <v>82.62500000000001</v>
      </c>
      <c r="H178" s="58">
        <f t="shared" si="19"/>
        <v>69.62500000000003</v>
      </c>
      <c r="I178" s="58">
        <f t="shared" si="19"/>
        <v>29.875000000000007</v>
      </c>
      <c r="J178" s="58">
        <f t="shared" si="19"/>
        <v>1.7500000000000004</v>
      </c>
      <c r="K178" s="58">
        <f t="shared" si="19"/>
        <v>6.875000000000002</v>
      </c>
      <c r="L178" s="38" t="s">
        <v>854</v>
      </c>
      <c r="M178" s="34" t="s">
        <v>884</v>
      </c>
      <c r="N178" s="124"/>
    </row>
    <row r="179" spans="1:14" ht="15.75">
      <c r="A179" s="123"/>
      <c r="B179" s="34" t="s">
        <v>880</v>
      </c>
      <c r="C179" s="85">
        <v>110</v>
      </c>
      <c r="D179" s="58">
        <v>4.6</v>
      </c>
      <c r="E179" s="58">
        <v>1.7</v>
      </c>
      <c r="F179" s="58">
        <v>15.6</v>
      </c>
      <c r="G179" s="43">
        <v>96.5</v>
      </c>
      <c r="H179" s="58">
        <v>74.8</v>
      </c>
      <c r="I179" s="58">
        <v>39.7</v>
      </c>
      <c r="J179" s="58">
        <v>1.9</v>
      </c>
      <c r="K179" s="58">
        <v>8.9</v>
      </c>
      <c r="L179" s="38" t="s">
        <v>854</v>
      </c>
      <c r="M179" s="34" t="s">
        <v>885</v>
      </c>
      <c r="N179" s="124"/>
    </row>
    <row r="180" spans="1:14" ht="15.75">
      <c r="A180" s="123"/>
      <c r="B180" s="34" t="s">
        <v>880</v>
      </c>
      <c r="C180" s="85">
        <v>130</v>
      </c>
      <c r="D180" s="58">
        <f aca="true" t="shared" si="20" ref="D180:K180">SUM(D179/C179*C180)</f>
        <v>5.4363636363636365</v>
      </c>
      <c r="E180" s="58">
        <f t="shared" si="20"/>
        <v>2.0090909090909093</v>
      </c>
      <c r="F180" s="58">
        <f t="shared" si="20"/>
        <v>18.436363636363637</v>
      </c>
      <c r="G180" s="43">
        <f t="shared" si="20"/>
        <v>114.04545454545456</v>
      </c>
      <c r="H180" s="58">
        <f t="shared" si="20"/>
        <v>88.4</v>
      </c>
      <c r="I180" s="58">
        <f t="shared" si="20"/>
        <v>46.91818181818182</v>
      </c>
      <c r="J180" s="58">
        <f t="shared" si="20"/>
        <v>2.245454545454545</v>
      </c>
      <c r="K180" s="58">
        <f t="shared" si="20"/>
        <v>10.51818181818182</v>
      </c>
      <c r="L180" s="38" t="s">
        <v>854</v>
      </c>
      <c r="M180" s="34" t="s">
        <v>886</v>
      </c>
      <c r="N180" s="124"/>
    </row>
    <row r="181" spans="1:14" ht="15.75">
      <c r="A181" s="105" t="s">
        <v>887</v>
      </c>
      <c r="B181" s="34" t="s">
        <v>880</v>
      </c>
      <c r="C181" s="85">
        <v>120</v>
      </c>
      <c r="D181" s="58">
        <v>5</v>
      </c>
      <c r="E181" s="58">
        <v>1.9</v>
      </c>
      <c r="F181" s="58">
        <v>17</v>
      </c>
      <c r="G181" s="43">
        <v>106</v>
      </c>
      <c r="H181" s="58">
        <v>81.6</v>
      </c>
      <c r="I181" s="58">
        <v>43.3</v>
      </c>
      <c r="J181" s="58">
        <v>2.1</v>
      </c>
      <c r="K181" s="58">
        <v>9.7</v>
      </c>
      <c r="L181" s="38" t="s">
        <v>854</v>
      </c>
      <c r="M181" s="34" t="s">
        <v>888</v>
      </c>
      <c r="N181" s="124"/>
    </row>
    <row r="182" spans="1:14" ht="15.75">
      <c r="A182" s="105"/>
      <c r="B182" s="34" t="s">
        <v>880</v>
      </c>
      <c r="C182" s="85">
        <v>150</v>
      </c>
      <c r="D182" s="58">
        <f aca="true" t="shared" si="21" ref="D182:K182">SUM(D181/C181*C182)</f>
        <v>6.25</v>
      </c>
      <c r="E182" s="58">
        <f t="shared" si="21"/>
        <v>2.375</v>
      </c>
      <c r="F182" s="58">
        <f t="shared" si="21"/>
        <v>21.25</v>
      </c>
      <c r="G182" s="43">
        <f t="shared" si="21"/>
        <v>132.5</v>
      </c>
      <c r="H182" s="58">
        <f t="shared" si="21"/>
        <v>101.99999999999999</v>
      </c>
      <c r="I182" s="58">
        <f t="shared" si="21"/>
        <v>54.12499999999999</v>
      </c>
      <c r="J182" s="58">
        <f t="shared" si="21"/>
        <v>2.625</v>
      </c>
      <c r="K182" s="58">
        <f t="shared" si="21"/>
        <v>12.124999999999998</v>
      </c>
      <c r="L182" s="38" t="s">
        <v>854</v>
      </c>
      <c r="M182" s="34" t="s">
        <v>889</v>
      </c>
      <c r="N182" s="124"/>
    </row>
    <row r="183" spans="1:14" ht="15.75">
      <c r="A183" s="123"/>
      <c r="B183" s="34" t="s">
        <v>880</v>
      </c>
      <c r="C183" s="85">
        <v>110</v>
      </c>
      <c r="D183" s="58">
        <v>1.47</v>
      </c>
      <c r="E183" s="58">
        <v>1.8</v>
      </c>
      <c r="F183" s="58">
        <v>7.1</v>
      </c>
      <c r="G183" s="43">
        <v>50.6</v>
      </c>
      <c r="H183" s="58">
        <v>41.4</v>
      </c>
      <c r="I183" s="58">
        <v>20.2</v>
      </c>
      <c r="J183" s="58">
        <v>0.6</v>
      </c>
      <c r="K183" s="58">
        <v>4.3</v>
      </c>
      <c r="L183" s="38" t="s">
        <v>854</v>
      </c>
      <c r="M183" s="34" t="s">
        <v>890</v>
      </c>
      <c r="N183" s="124"/>
    </row>
    <row r="184" spans="1:14" ht="15.75">
      <c r="A184" s="123"/>
      <c r="B184" s="34" t="s">
        <v>880</v>
      </c>
      <c r="C184" s="85">
        <v>130</v>
      </c>
      <c r="D184" s="58">
        <f aca="true" t="shared" si="22" ref="D184:K184">SUM(D183/C183*C184)</f>
        <v>1.7372727272727273</v>
      </c>
      <c r="E184" s="58">
        <f t="shared" si="22"/>
        <v>2.1272727272727274</v>
      </c>
      <c r="F184" s="58">
        <f t="shared" si="22"/>
        <v>8.39090909090909</v>
      </c>
      <c r="G184" s="43">
        <f t="shared" si="22"/>
        <v>59.8</v>
      </c>
      <c r="H184" s="58">
        <f t="shared" si="22"/>
        <v>48.92727272727272</v>
      </c>
      <c r="I184" s="58">
        <f t="shared" si="22"/>
        <v>23.87272727272727</v>
      </c>
      <c r="J184" s="58">
        <f t="shared" si="22"/>
        <v>0.709090909090909</v>
      </c>
      <c r="K184" s="58">
        <f t="shared" si="22"/>
        <v>5.081818181818181</v>
      </c>
      <c r="L184" s="38" t="s">
        <v>854</v>
      </c>
      <c r="M184" s="34" t="s">
        <v>891</v>
      </c>
      <c r="N184" s="124"/>
    </row>
    <row r="185" spans="1:14" ht="15.75">
      <c r="A185" s="123"/>
      <c r="B185" s="34" t="s">
        <v>880</v>
      </c>
      <c r="C185" s="85">
        <v>120</v>
      </c>
      <c r="D185" s="58">
        <v>1.61</v>
      </c>
      <c r="E185" s="58">
        <v>1.9</v>
      </c>
      <c r="F185" s="58">
        <v>7.73</v>
      </c>
      <c r="G185" s="43">
        <v>55</v>
      </c>
      <c r="H185" s="58">
        <v>45.2</v>
      </c>
      <c r="I185" s="58">
        <v>22.1</v>
      </c>
      <c r="J185" s="58">
        <v>0.7</v>
      </c>
      <c r="K185" s="58">
        <v>4.69</v>
      </c>
      <c r="L185" s="38" t="s">
        <v>854</v>
      </c>
      <c r="M185" s="34" t="s">
        <v>892</v>
      </c>
      <c r="N185" s="124"/>
    </row>
    <row r="186" spans="1:14" ht="15.75">
      <c r="A186" s="123"/>
      <c r="B186" s="34" t="s">
        <v>880</v>
      </c>
      <c r="C186" s="85">
        <v>150</v>
      </c>
      <c r="D186" s="58">
        <f aca="true" t="shared" si="23" ref="D186:K186">SUM(D185/C185*C186)</f>
        <v>2.0125</v>
      </c>
      <c r="E186" s="58">
        <f t="shared" si="23"/>
        <v>2.3749999999999996</v>
      </c>
      <c r="F186" s="58">
        <f t="shared" si="23"/>
        <v>9.662499999999998</v>
      </c>
      <c r="G186" s="43">
        <f t="shared" si="23"/>
        <v>68.74999999999999</v>
      </c>
      <c r="H186" s="58">
        <f t="shared" si="23"/>
        <v>56.49999999999999</v>
      </c>
      <c r="I186" s="58">
        <f t="shared" si="23"/>
        <v>27.624999999999996</v>
      </c>
      <c r="J186" s="58">
        <f t="shared" si="23"/>
        <v>0.8749999999999999</v>
      </c>
      <c r="K186" s="58">
        <f t="shared" si="23"/>
        <v>5.8625</v>
      </c>
      <c r="L186" s="38" t="s">
        <v>854</v>
      </c>
      <c r="M186" s="34" t="s">
        <v>893</v>
      </c>
      <c r="N186" s="124"/>
    </row>
    <row r="187" spans="1:14" ht="15.75">
      <c r="A187" s="105" t="s">
        <v>894</v>
      </c>
      <c r="B187" s="34" t="s">
        <v>895</v>
      </c>
      <c r="C187" s="85">
        <v>110</v>
      </c>
      <c r="D187" s="58">
        <v>1.5</v>
      </c>
      <c r="E187" s="58">
        <v>3.1</v>
      </c>
      <c r="F187" s="58">
        <v>7.74</v>
      </c>
      <c r="G187" s="190">
        <v>64.9</v>
      </c>
      <c r="H187" s="58">
        <v>32.2</v>
      </c>
      <c r="I187" s="58">
        <v>37.6</v>
      </c>
      <c r="J187" s="58">
        <v>0.7</v>
      </c>
      <c r="K187" s="58">
        <v>2.9</v>
      </c>
      <c r="L187" s="38" t="s">
        <v>896</v>
      </c>
      <c r="M187" s="34" t="s">
        <v>897</v>
      </c>
      <c r="N187" s="124"/>
    </row>
    <row r="188" spans="1:14" ht="15.75">
      <c r="A188" s="105"/>
      <c r="B188" s="34" t="s">
        <v>895</v>
      </c>
      <c r="C188" s="85">
        <v>130</v>
      </c>
      <c r="D188" s="58">
        <f aca="true" t="shared" si="24" ref="D188:K188">SUM(D187/C187*C188)</f>
        <v>1.7727272727272727</v>
      </c>
      <c r="E188" s="58">
        <f t="shared" si="24"/>
        <v>3.663636363636364</v>
      </c>
      <c r="F188" s="58">
        <f t="shared" si="24"/>
        <v>9.147272727272728</v>
      </c>
      <c r="G188" s="190">
        <f t="shared" si="24"/>
        <v>76.70000000000002</v>
      </c>
      <c r="H188" s="58">
        <f t="shared" si="24"/>
        <v>38.05454545454546</v>
      </c>
      <c r="I188" s="58">
        <f t="shared" si="24"/>
        <v>44.436363636363645</v>
      </c>
      <c r="J188" s="58">
        <f t="shared" si="24"/>
        <v>0.8272727272727274</v>
      </c>
      <c r="K188" s="58">
        <f t="shared" si="24"/>
        <v>3.427272727272728</v>
      </c>
      <c r="L188" s="38" t="s">
        <v>896</v>
      </c>
      <c r="M188" s="34" t="s">
        <v>898</v>
      </c>
      <c r="N188" s="124"/>
    </row>
    <row r="189" spans="1:14" ht="15.75">
      <c r="A189" s="123"/>
      <c r="B189" s="34" t="s">
        <v>895</v>
      </c>
      <c r="C189" s="85">
        <v>120</v>
      </c>
      <c r="D189" s="58">
        <v>1.68</v>
      </c>
      <c r="E189" s="58">
        <v>3.37</v>
      </c>
      <c r="F189" s="58">
        <v>8.45</v>
      </c>
      <c r="G189" s="190">
        <v>71.2</v>
      </c>
      <c r="H189" s="58">
        <v>35.1</v>
      </c>
      <c r="I189" s="58">
        <v>40.9</v>
      </c>
      <c r="J189" s="58">
        <v>0.8</v>
      </c>
      <c r="K189" s="58">
        <v>3.2</v>
      </c>
      <c r="L189" s="38" t="s">
        <v>896</v>
      </c>
      <c r="M189" s="34" t="s">
        <v>899</v>
      </c>
      <c r="N189" s="124"/>
    </row>
    <row r="190" spans="1:14" ht="15.75">
      <c r="A190" s="123"/>
      <c r="B190" s="34" t="s">
        <v>895</v>
      </c>
      <c r="C190" s="85">
        <v>150</v>
      </c>
      <c r="D190" s="58">
        <f aca="true" t="shared" si="25" ref="D190:K190">SUM(D189/C189*C190)</f>
        <v>2.1</v>
      </c>
      <c r="E190" s="58">
        <f t="shared" si="25"/>
        <v>4.2125</v>
      </c>
      <c r="F190" s="58">
        <f t="shared" si="25"/>
        <v>10.5625</v>
      </c>
      <c r="G190" s="190">
        <f t="shared" si="25"/>
        <v>89</v>
      </c>
      <c r="H190" s="58">
        <f t="shared" si="25"/>
        <v>43.875</v>
      </c>
      <c r="I190" s="58">
        <f t="shared" si="25"/>
        <v>51.125</v>
      </c>
      <c r="J190" s="58">
        <f t="shared" si="25"/>
        <v>1.0000000000000002</v>
      </c>
      <c r="K190" s="58">
        <f t="shared" si="25"/>
        <v>4.000000000000001</v>
      </c>
      <c r="L190" s="38" t="s">
        <v>896</v>
      </c>
      <c r="M190" s="34" t="s">
        <v>900</v>
      </c>
      <c r="N190" s="124"/>
    </row>
    <row r="191" spans="1:14" ht="15.75">
      <c r="A191" s="123"/>
      <c r="B191" s="34" t="s">
        <v>895</v>
      </c>
      <c r="C191" s="85">
        <v>110</v>
      </c>
      <c r="D191" s="58">
        <v>1.58</v>
      </c>
      <c r="E191" s="58">
        <v>4.88</v>
      </c>
      <c r="F191" s="58">
        <v>5.66</v>
      </c>
      <c r="G191" s="190">
        <v>79.91</v>
      </c>
      <c r="H191" s="58">
        <v>36.7</v>
      </c>
      <c r="I191" s="58">
        <v>37.8</v>
      </c>
      <c r="J191" s="58">
        <v>0.7</v>
      </c>
      <c r="K191" s="58">
        <v>2.9</v>
      </c>
      <c r="L191" s="38" t="s">
        <v>896</v>
      </c>
      <c r="M191" s="34" t="s">
        <v>901</v>
      </c>
      <c r="N191" s="124"/>
    </row>
    <row r="192" spans="1:14" ht="15.75">
      <c r="A192" s="123"/>
      <c r="B192" s="34" t="s">
        <v>895</v>
      </c>
      <c r="C192" s="85">
        <v>130</v>
      </c>
      <c r="D192" s="58">
        <f aca="true" t="shared" si="26" ref="D192:K192">SUM(D191/C191*C192)</f>
        <v>1.8672727272727274</v>
      </c>
      <c r="E192" s="58">
        <f t="shared" si="26"/>
        <v>5.767272727272727</v>
      </c>
      <c r="F192" s="58">
        <f t="shared" si="26"/>
        <v>6.6890909090909085</v>
      </c>
      <c r="G192" s="190">
        <f t="shared" si="26"/>
        <v>94.4390909090909</v>
      </c>
      <c r="H192" s="58">
        <f t="shared" si="26"/>
        <v>43.37272727272727</v>
      </c>
      <c r="I192" s="58">
        <f t="shared" si="26"/>
        <v>44.672727272727265</v>
      </c>
      <c r="J192" s="58">
        <f t="shared" si="26"/>
        <v>0.827272727272727</v>
      </c>
      <c r="K192" s="58">
        <f t="shared" si="26"/>
        <v>3.427272727272727</v>
      </c>
      <c r="L192" s="38" t="s">
        <v>896</v>
      </c>
      <c r="M192" s="34" t="s">
        <v>902</v>
      </c>
      <c r="N192" s="124"/>
    </row>
    <row r="193" spans="1:14" ht="15.75">
      <c r="A193" s="123"/>
      <c r="B193" s="34" t="s">
        <v>895</v>
      </c>
      <c r="C193" s="85">
        <v>120</v>
      </c>
      <c r="D193" s="58">
        <v>1.7</v>
      </c>
      <c r="E193" s="58">
        <v>5.3</v>
      </c>
      <c r="F193" s="58">
        <v>8.23</v>
      </c>
      <c r="G193" s="190">
        <v>87.21</v>
      </c>
      <c r="H193" s="58">
        <v>40</v>
      </c>
      <c r="I193" s="58">
        <v>41.2</v>
      </c>
      <c r="J193" s="58">
        <v>0.8</v>
      </c>
      <c r="K193" s="58">
        <v>3.2</v>
      </c>
      <c r="L193" s="38" t="s">
        <v>896</v>
      </c>
      <c r="M193" s="34" t="s">
        <v>903</v>
      </c>
      <c r="N193" s="124"/>
    </row>
    <row r="194" spans="1:14" ht="15.75">
      <c r="A194" s="123"/>
      <c r="B194" s="34" t="s">
        <v>895</v>
      </c>
      <c r="C194" s="85">
        <v>150</v>
      </c>
      <c r="D194" s="58">
        <f aca="true" t="shared" si="27" ref="D194:K194">SUM(D193/C193*C194)</f>
        <v>2.125</v>
      </c>
      <c r="E194" s="58">
        <f t="shared" si="27"/>
        <v>6.625</v>
      </c>
      <c r="F194" s="58">
        <f t="shared" si="27"/>
        <v>10.287500000000001</v>
      </c>
      <c r="G194" s="190">
        <f t="shared" si="27"/>
        <v>109.0125</v>
      </c>
      <c r="H194" s="58">
        <f t="shared" si="27"/>
        <v>50</v>
      </c>
      <c r="I194" s="58">
        <f t="shared" si="27"/>
        <v>51.5</v>
      </c>
      <c r="J194" s="58">
        <f t="shared" si="27"/>
        <v>0.9999999999999999</v>
      </c>
      <c r="K194" s="58">
        <f t="shared" si="27"/>
        <v>3.9999999999999996</v>
      </c>
      <c r="L194" s="38" t="s">
        <v>896</v>
      </c>
      <c r="M194" s="34" t="s">
        <v>904</v>
      </c>
      <c r="N194" s="124"/>
    </row>
    <row r="195" spans="1:14" ht="15.75">
      <c r="A195" s="123"/>
      <c r="B195" s="34" t="s">
        <v>905</v>
      </c>
      <c r="C195" s="191">
        <v>110</v>
      </c>
      <c r="D195" s="23">
        <v>1.9</v>
      </c>
      <c r="E195" s="23">
        <v>4.2</v>
      </c>
      <c r="F195" s="23">
        <v>22.64</v>
      </c>
      <c r="G195" s="192">
        <v>146.4</v>
      </c>
      <c r="H195" s="23">
        <v>49.1</v>
      </c>
      <c r="I195" s="23">
        <v>64.8</v>
      </c>
      <c r="J195" s="23">
        <v>1.5</v>
      </c>
      <c r="K195" s="23">
        <v>3.33</v>
      </c>
      <c r="L195" s="38" t="s">
        <v>906</v>
      </c>
      <c r="M195" s="34" t="s">
        <v>907</v>
      </c>
      <c r="N195" s="124"/>
    </row>
    <row r="196" spans="1:14" ht="15.75">
      <c r="A196" s="123"/>
      <c r="B196" s="34" t="s">
        <v>905</v>
      </c>
      <c r="C196" s="191">
        <v>130</v>
      </c>
      <c r="D196" s="23">
        <f aca="true" t="shared" si="28" ref="D196:K196">SUM(D195/C195*C196)</f>
        <v>2.2454545454545456</v>
      </c>
      <c r="E196" s="23">
        <f t="shared" si="28"/>
        <v>4.963636363636365</v>
      </c>
      <c r="F196" s="23">
        <f t="shared" si="28"/>
        <v>26.75636363636364</v>
      </c>
      <c r="G196" s="192">
        <f t="shared" si="28"/>
        <v>173.01818181818183</v>
      </c>
      <c r="H196" s="23">
        <f t="shared" si="28"/>
        <v>58.02727272727273</v>
      </c>
      <c r="I196" s="23">
        <f t="shared" si="28"/>
        <v>76.58181818181818</v>
      </c>
      <c r="J196" s="23">
        <f t="shared" si="28"/>
        <v>1.7727272727272727</v>
      </c>
      <c r="K196" s="23">
        <f t="shared" si="28"/>
        <v>3.9354545454545455</v>
      </c>
      <c r="L196" s="38" t="s">
        <v>906</v>
      </c>
      <c r="M196" s="34" t="s">
        <v>908</v>
      </c>
      <c r="N196" s="124"/>
    </row>
    <row r="197" spans="1:14" ht="15.75">
      <c r="A197" s="123"/>
      <c r="B197" s="34" t="s">
        <v>905</v>
      </c>
      <c r="C197" s="193">
        <v>120</v>
      </c>
      <c r="D197" s="24">
        <v>2.1</v>
      </c>
      <c r="E197" s="24">
        <v>4.6</v>
      </c>
      <c r="F197" s="24">
        <v>24.69</v>
      </c>
      <c r="G197" s="194">
        <v>148.07</v>
      </c>
      <c r="H197" s="24">
        <v>53.6</v>
      </c>
      <c r="I197" s="24">
        <v>70.7</v>
      </c>
      <c r="J197" s="24">
        <v>1.6</v>
      </c>
      <c r="K197" s="24">
        <v>3.6</v>
      </c>
      <c r="L197" s="38" t="s">
        <v>906</v>
      </c>
      <c r="M197" s="34" t="s">
        <v>909</v>
      </c>
      <c r="N197" s="124"/>
    </row>
    <row r="198" spans="1:14" ht="15.75">
      <c r="A198" s="123"/>
      <c r="B198" s="34" t="s">
        <v>905</v>
      </c>
      <c r="C198" s="193">
        <v>150</v>
      </c>
      <c r="D198" s="24">
        <f aca="true" t="shared" si="29" ref="D198:K198">SUM(D197/C197*C198)</f>
        <v>2.6250000000000004</v>
      </c>
      <c r="E198" s="24">
        <f t="shared" si="29"/>
        <v>5.75</v>
      </c>
      <c r="F198" s="24">
        <f t="shared" si="29"/>
        <v>30.862500000000004</v>
      </c>
      <c r="G198" s="194">
        <f t="shared" si="29"/>
        <v>185.0875</v>
      </c>
      <c r="H198" s="24">
        <f t="shared" si="29"/>
        <v>67.00000000000001</v>
      </c>
      <c r="I198" s="24">
        <f t="shared" si="29"/>
        <v>88.37500000000003</v>
      </c>
      <c r="J198" s="24">
        <f t="shared" si="29"/>
        <v>2.000000000000001</v>
      </c>
      <c r="K198" s="24">
        <f t="shared" si="29"/>
        <v>4.500000000000002</v>
      </c>
      <c r="L198" s="38" t="s">
        <v>906</v>
      </c>
      <c r="M198" s="34" t="s">
        <v>910</v>
      </c>
      <c r="N198" s="124"/>
    </row>
    <row r="199" spans="1:14" ht="15.75">
      <c r="A199" s="123"/>
      <c r="B199" s="34" t="s">
        <v>911</v>
      </c>
      <c r="C199" s="191">
        <v>110</v>
      </c>
      <c r="D199" s="23">
        <v>1.31</v>
      </c>
      <c r="E199" s="23">
        <v>4</v>
      </c>
      <c r="F199" s="23">
        <v>8.36</v>
      </c>
      <c r="G199" s="192">
        <v>74.8</v>
      </c>
      <c r="H199" s="23">
        <v>29.6</v>
      </c>
      <c r="I199" s="23">
        <v>54.4</v>
      </c>
      <c r="J199" s="23">
        <v>1.1</v>
      </c>
      <c r="K199" s="23">
        <v>4.1</v>
      </c>
      <c r="L199" s="38" t="s">
        <v>906</v>
      </c>
      <c r="M199" s="34" t="s">
        <v>912</v>
      </c>
      <c r="N199" s="124"/>
    </row>
    <row r="200" spans="1:14" ht="15.75">
      <c r="A200" s="123"/>
      <c r="B200" s="34" t="s">
        <v>911</v>
      </c>
      <c r="C200" s="191">
        <v>130</v>
      </c>
      <c r="D200" s="23">
        <f aca="true" t="shared" si="30" ref="D200:K200">SUM(D199/C199*C200)</f>
        <v>1.548181818181818</v>
      </c>
      <c r="E200" s="23">
        <f t="shared" si="30"/>
        <v>4.727272727272727</v>
      </c>
      <c r="F200" s="23">
        <f t="shared" si="30"/>
        <v>9.879999999999997</v>
      </c>
      <c r="G200" s="192">
        <f t="shared" si="30"/>
        <v>88.39999999999998</v>
      </c>
      <c r="H200" s="23">
        <f t="shared" si="30"/>
        <v>34.98181818181818</v>
      </c>
      <c r="I200" s="23">
        <f t="shared" si="30"/>
        <v>64.29090909090908</v>
      </c>
      <c r="J200" s="23">
        <f t="shared" si="30"/>
        <v>1.2999999999999998</v>
      </c>
      <c r="K200" s="23">
        <f t="shared" si="30"/>
        <v>4.845454545454544</v>
      </c>
      <c r="L200" s="38" t="s">
        <v>906</v>
      </c>
      <c r="M200" s="34" t="s">
        <v>913</v>
      </c>
      <c r="N200" s="124"/>
    </row>
    <row r="201" spans="1:14" ht="15.75">
      <c r="A201" s="123"/>
      <c r="B201" s="34" t="s">
        <v>911</v>
      </c>
      <c r="C201" s="193">
        <v>120</v>
      </c>
      <c r="D201" s="24">
        <v>1.43</v>
      </c>
      <c r="E201" s="24">
        <v>4.4</v>
      </c>
      <c r="F201" s="24">
        <v>9.1</v>
      </c>
      <c r="G201" s="194">
        <v>82.07</v>
      </c>
      <c r="H201" s="24">
        <v>32.3</v>
      </c>
      <c r="I201" s="24">
        <v>59.3</v>
      </c>
      <c r="J201" s="24">
        <v>1.2</v>
      </c>
      <c r="K201" s="24">
        <v>4.5</v>
      </c>
      <c r="L201" s="38" t="s">
        <v>906</v>
      </c>
      <c r="M201" s="34" t="s">
        <v>914</v>
      </c>
      <c r="N201" s="124"/>
    </row>
    <row r="202" spans="1:14" ht="15.75">
      <c r="A202" s="123"/>
      <c r="B202" s="34" t="s">
        <v>911</v>
      </c>
      <c r="C202" s="193">
        <v>150</v>
      </c>
      <c r="D202" s="24">
        <f aca="true" t="shared" si="31" ref="D202:K202">SUM(D201/C201*C202)</f>
        <v>1.7874999999999999</v>
      </c>
      <c r="E202" s="24">
        <f t="shared" si="31"/>
        <v>5.5</v>
      </c>
      <c r="F202" s="24">
        <f t="shared" si="31"/>
        <v>11.374999999999998</v>
      </c>
      <c r="G202" s="194">
        <f t="shared" si="31"/>
        <v>102.58749999999998</v>
      </c>
      <c r="H202" s="24">
        <f t="shared" si="31"/>
        <v>40.37499999999999</v>
      </c>
      <c r="I202" s="24">
        <f t="shared" si="31"/>
        <v>74.12499999999999</v>
      </c>
      <c r="J202" s="24">
        <f t="shared" si="31"/>
        <v>1.4999999999999996</v>
      </c>
      <c r="K202" s="24">
        <f t="shared" si="31"/>
        <v>5.624999999999998</v>
      </c>
      <c r="L202" s="38" t="s">
        <v>906</v>
      </c>
      <c r="M202" s="34" t="s">
        <v>915</v>
      </c>
      <c r="N202" s="124"/>
    </row>
    <row r="203" spans="1:14" ht="15.75">
      <c r="A203" s="123"/>
      <c r="B203" s="34" t="s">
        <v>160</v>
      </c>
      <c r="C203" s="191">
        <v>110</v>
      </c>
      <c r="D203" s="23">
        <v>2.3</v>
      </c>
      <c r="E203" s="23">
        <v>3.6</v>
      </c>
      <c r="F203" s="23">
        <v>7.17</v>
      </c>
      <c r="G203" s="40">
        <v>69.43</v>
      </c>
      <c r="H203" s="23">
        <v>59.9</v>
      </c>
      <c r="I203" s="23">
        <v>22.7</v>
      </c>
      <c r="J203" s="23">
        <v>0.9</v>
      </c>
      <c r="K203" s="23">
        <v>18.9</v>
      </c>
      <c r="L203" s="38" t="s">
        <v>161</v>
      </c>
      <c r="M203" s="46"/>
      <c r="N203" s="124"/>
    </row>
    <row r="204" spans="1:14" ht="15.75">
      <c r="A204" s="123"/>
      <c r="B204" s="34" t="s">
        <v>160</v>
      </c>
      <c r="C204" s="191">
        <v>130</v>
      </c>
      <c r="D204" s="23">
        <v>2.7</v>
      </c>
      <c r="E204" s="23">
        <v>4.2</v>
      </c>
      <c r="F204" s="23">
        <v>8.4</v>
      </c>
      <c r="G204" s="40">
        <v>81</v>
      </c>
      <c r="H204" s="23">
        <v>69.9</v>
      </c>
      <c r="I204" s="23">
        <v>26.5</v>
      </c>
      <c r="J204" s="23">
        <v>1.1</v>
      </c>
      <c r="K204" s="23">
        <v>23.1</v>
      </c>
      <c r="L204" s="38" t="s">
        <v>161</v>
      </c>
      <c r="M204" s="46"/>
      <c r="N204" s="124"/>
    </row>
    <row r="205" spans="1:14" ht="15.75">
      <c r="A205" s="105" t="s">
        <v>916</v>
      </c>
      <c r="B205" s="34" t="s">
        <v>160</v>
      </c>
      <c r="C205" s="85">
        <v>120</v>
      </c>
      <c r="D205" s="58">
        <v>2.5</v>
      </c>
      <c r="E205" s="58">
        <v>3.9</v>
      </c>
      <c r="F205" s="58">
        <v>7.81</v>
      </c>
      <c r="G205" s="43">
        <v>75.76</v>
      </c>
      <c r="H205" s="58">
        <v>66.5</v>
      </c>
      <c r="I205" s="58">
        <v>24.8</v>
      </c>
      <c r="J205" s="58">
        <v>0.97</v>
      </c>
      <c r="K205" s="58">
        <v>20.6</v>
      </c>
      <c r="L205" s="38" t="s">
        <v>161</v>
      </c>
      <c r="M205" s="46"/>
      <c r="N205" s="124"/>
    </row>
    <row r="206" spans="1:14" ht="15.75">
      <c r="A206" s="105"/>
      <c r="B206" s="34" t="s">
        <v>160</v>
      </c>
      <c r="C206" s="85">
        <v>150</v>
      </c>
      <c r="D206" s="58">
        <v>3.1</v>
      </c>
      <c r="E206" s="58">
        <v>4.8</v>
      </c>
      <c r="F206" s="58">
        <v>9.6</v>
      </c>
      <c r="G206" s="43">
        <v>93</v>
      </c>
      <c r="H206" s="58">
        <v>81.6</v>
      </c>
      <c r="I206" s="58">
        <v>30.4</v>
      </c>
      <c r="J206" s="58">
        <v>1.2</v>
      </c>
      <c r="K206" s="58">
        <v>25.5</v>
      </c>
      <c r="L206" s="38" t="s">
        <v>161</v>
      </c>
      <c r="M206" s="46"/>
      <c r="N206" s="124"/>
    </row>
    <row r="207" spans="1:14" ht="15.75">
      <c r="A207" s="123"/>
      <c r="B207" s="34" t="s">
        <v>917</v>
      </c>
      <c r="C207" s="35">
        <v>110</v>
      </c>
      <c r="D207" s="23">
        <v>2.4</v>
      </c>
      <c r="E207" s="23">
        <v>2.4</v>
      </c>
      <c r="F207" s="23">
        <v>6.48</v>
      </c>
      <c r="G207" s="40">
        <v>57.22</v>
      </c>
      <c r="H207" s="23">
        <v>83.4</v>
      </c>
      <c r="I207" s="23">
        <v>20.98</v>
      </c>
      <c r="J207" s="23">
        <v>0.7</v>
      </c>
      <c r="K207" s="23">
        <v>18.3</v>
      </c>
      <c r="L207" s="38" t="s">
        <v>918</v>
      </c>
      <c r="M207" s="46"/>
      <c r="N207" s="124"/>
    </row>
    <row r="208" spans="1:14" ht="15.75">
      <c r="A208" s="123"/>
      <c r="B208" s="34" t="s">
        <v>917</v>
      </c>
      <c r="C208" s="35">
        <v>130</v>
      </c>
      <c r="D208" s="23">
        <v>2.8</v>
      </c>
      <c r="E208" s="23">
        <f aca="true" t="shared" si="32" ref="E208:K208">SUM(E207/D207*D208)</f>
        <v>2.8</v>
      </c>
      <c r="F208" s="23">
        <f t="shared" si="32"/>
        <v>7.56</v>
      </c>
      <c r="G208" s="40">
        <f t="shared" si="32"/>
        <v>66.75666666666666</v>
      </c>
      <c r="H208" s="23">
        <f t="shared" si="32"/>
        <v>97.3</v>
      </c>
      <c r="I208" s="23">
        <f t="shared" si="32"/>
        <v>24.476666666666663</v>
      </c>
      <c r="J208" s="23">
        <f t="shared" si="32"/>
        <v>0.8166666666666665</v>
      </c>
      <c r="K208" s="23">
        <f t="shared" si="32"/>
        <v>21.349999999999998</v>
      </c>
      <c r="L208" s="38" t="s">
        <v>918</v>
      </c>
      <c r="M208" s="46"/>
      <c r="N208" s="124"/>
    </row>
    <row r="209" spans="1:14" ht="15.75">
      <c r="A209" s="123"/>
      <c r="B209" s="34" t="s">
        <v>917</v>
      </c>
      <c r="C209" s="35">
        <v>120</v>
      </c>
      <c r="D209" s="23">
        <v>2.66</v>
      </c>
      <c r="E209" s="23">
        <v>2.6</v>
      </c>
      <c r="F209" s="23">
        <v>7.16</v>
      </c>
      <c r="G209" s="40">
        <v>62.8</v>
      </c>
      <c r="H209" s="20">
        <v>91</v>
      </c>
      <c r="I209" s="23">
        <v>22.9</v>
      </c>
      <c r="J209" s="20">
        <v>0.8</v>
      </c>
      <c r="K209" s="20">
        <v>19.97</v>
      </c>
      <c r="L209" s="38" t="s">
        <v>918</v>
      </c>
      <c r="M209" s="46"/>
      <c r="N209" s="124"/>
    </row>
    <row r="210" spans="1:14" ht="15.75">
      <c r="A210" s="123"/>
      <c r="B210" s="34" t="s">
        <v>917</v>
      </c>
      <c r="C210" s="35">
        <v>150</v>
      </c>
      <c r="D210" s="23">
        <v>3.3</v>
      </c>
      <c r="E210" s="23">
        <f aca="true" t="shared" si="33" ref="E210:K210">SUM(E208/D208*D210)</f>
        <v>3.3</v>
      </c>
      <c r="F210" s="23">
        <f t="shared" si="33"/>
        <v>8.91</v>
      </c>
      <c r="G210" s="40">
        <f t="shared" si="33"/>
        <v>78.6775</v>
      </c>
      <c r="H210" s="23">
        <f t="shared" si="33"/>
        <v>114.675</v>
      </c>
      <c r="I210" s="23">
        <f t="shared" si="33"/>
        <v>28.847499999999997</v>
      </c>
      <c r="J210" s="20">
        <f t="shared" si="33"/>
        <v>0.9624999999999999</v>
      </c>
      <c r="K210" s="20">
        <f t="shared" si="33"/>
        <v>25.1625</v>
      </c>
      <c r="L210" s="38" t="s">
        <v>918</v>
      </c>
      <c r="M210" s="46"/>
      <c r="N210" s="124"/>
    </row>
    <row r="211" spans="1:14" ht="15.75">
      <c r="A211" s="123"/>
      <c r="B211" s="34" t="s">
        <v>919</v>
      </c>
      <c r="C211" s="35">
        <v>110</v>
      </c>
      <c r="D211" s="23">
        <v>1.96</v>
      </c>
      <c r="E211" s="23">
        <v>5.9</v>
      </c>
      <c r="F211" s="23">
        <v>7.5</v>
      </c>
      <c r="G211" s="40">
        <v>90.2</v>
      </c>
      <c r="H211" s="23">
        <v>58.3</v>
      </c>
      <c r="I211" s="23">
        <v>18.9</v>
      </c>
      <c r="J211" s="23">
        <v>1.1</v>
      </c>
      <c r="K211" s="23">
        <v>13.5</v>
      </c>
      <c r="L211" s="38" t="s">
        <v>920</v>
      </c>
      <c r="M211" s="46"/>
      <c r="N211" s="124"/>
    </row>
    <row r="212" spans="1:14" ht="15.75">
      <c r="A212" s="123"/>
      <c r="B212" s="34" t="s">
        <v>919</v>
      </c>
      <c r="C212" s="35">
        <v>130</v>
      </c>
      <c r="D212" s="23">
        <v>2.3</v>
      </c>
      <c r="E212" s="23">
        <f aca="true" t="shared" si="34" ref="E212:K212">SUM(E211/D211*D212)</f>
        <v>6.923469387755103</v>
      </c>
      <c r="F212" s="23">
        <f t="shared" si="34"/>
        <v>8.801020408163266</v>
      </c>
      <c r="G212" s="40">
        <f t="shared" si="34"/>
        <v>105.84693877551022</v>
      </c>
      <c r="H212" s="23">
        <f t="shared" si="34"/>
        <v>68.41326530612245</v>
      </c>
      <c r="I212" s="23">
        <f t="shared" si="34"/>
        <v>22.17857142857143</v>
      </c>
      <c r="J212" s="23">
        <f t="shared" si="34"/>
        <v>1.2908163265306125</v>
      </c>
      <c r="K212" s="23">
        <f t="shared" si="34"/>
        <v>15.84183673469388</v>
      </c>
      <c r="L212" s="38" t="s">
        <v>920</v>
      </c>
      <c r="M212" s="46"/>
      <c r="N212" s="124"/>
    </row>
    <row r="213" spans="1:14" ht="15.75">
      <c r="A213" s="123"/>
      <c r="B213" s="34" t="s">
        <v>919</v>
      </c>
      <c r="C213" s="35">
        <v>120</v>
      </c>
      <c r="D213" s="58">
        <v>2.14</v>
      </c>
      <c r="E213" s="58">
        <v>6.4</v>
      </c>
      <c r="F213" s="58">
        <v>8.2</v>
      </c>
      <c r="G213" s="43">
        <v>98.8</v>
      </c>
      <c r="H213" s="58">
        <v>63.6</v>
      </c>
      <c r="I213" s="58">
        <v>20.6</v>
      </c>
      <c r="J213" s="58">
        <v>1.2</v>
      </c>
      <c r="K213" s="58">
        <v>14.7</v>
      </c>
      <c r="L213" s="38" t="s">
        <v>920</v>
      </c>
      <c r="M213" s="46"/>
      <c r="N213" s="124"/>
    </row>
    <row r="214" spans="1:14" ht="15.75">
      <c r="A214" s="123"/>
      <c r="B214" s="34" t="s">
        <v>919</v>
      </c>
      <c r="C214" s="35">
        <v>150</v>
      </c>
      <c r="D214" s="58">
        <v>2.7</v>
      </c>
      <c r="E214" s="58">
        <f aca="true" t="shared" si="35" ref="E214:K214">SUM(E213/D213*D214)</f>
        <v>8.074766355140188</v>
      </c>
      <c r="F214" s="58">
        <f t="shared" si="35"/>
        <v>10.345794392523365</v>
      </c>
      <c r="G214" s="43">
        <f t="shared" si="35"/>
        <v>124.65420560747664</v>
      </c>
      <c r="H214" s="58">
        <f t="shared" si="35"/>
        <v>80.24299065420563</v>
      </c>
      <c r="I214" s="58">
        <f t="shared" si="35"/>
        <v>25.990654205607488</v>
      </c>
      <c r="J214" s="58">
        <f t="shared" si="35"/>
        <v>1.5140186915887857</v>
      </c>
      <c r="K214" s="58">
        <f t="shared" si="35"/>
        <v>18.546728971962626</v>
      </c>
      <c r="L214" s="38" t="s">
        <v>920</v>
      </c>
      <c r="M214" s="46"/>
      <c r="N214" s="124"/>
    </row>
    <row r="215" spans="1:14" ht="15.75">
      <c r="A215" s="123"/>
      <c r="B215" s="34" t="s">
        <v>921</v>
      </c>
      <c r="C215" s="35">
        <v>110</v>
      </c>
      <c r="D215" s="58">
        <v>1.6</v>
      </c>
      <c r="E215" s="58">
        <v>3.5</v>
      </c>
      <c r="F215" s="58">
        <v>10.75</v>
      </c>
      <c r="G215" s="43">
        <v>81.18</v>
      </c>
      <c r="H215" s="58">
        <v>39.3</v>
      </c>
      <c r="I215" s="58">
        <v>22.1</v>
      </c>
      <c r="J215" s="58">
        <v>1.4</v>
      </c>
      <c r="K215" s="58">
        <v>1.3</v>
      </c>
      <c r="L215" s="38" t="s">
        <v>922</v>
      </c>
      <c r="M215" s="46"/>
      <c r="N215" s="124"/>
    </row>
    <row r="216" spans="1:14" ht="15.75">
      <c r="A216" s="123"/>
      <c r="B216" s="34" t="s">
        <v>921</v>
      </c>
      <c r="C216" s="35">
        <v>130</v>
      </c>
      <c r="D216" s="58">
        <v>1.9</v>
      </c>
      <c r="E216" s="58">
        <f aca="true" t="shared" si="36" ref="E216:K216">SUM(E215/D215*D216)</f>
        <v>4.15625</v>
      </c>
      <c r="F216" s="58">
        <f t="shared" si="36"/>
        <v>12.765625</v>
      </c>
      <c r="G216" s="43">
        <f t="shared" si="36"/>
        <v>96.40125000000002</v>
      </c>
      <c r="H216" s="58">
        <f t="shared" si="36"/>
        <v>46.66875</v>
      </c>
      <c r="I216" s="58">
        <f t="shared" si="36"/>
        <v>26.243750000000006</v>
      </c>
      <c r="J216" s="58">
        <f t="shared" si="36"/>
        <v>1.6625000000000003</v>
      </c>
      <c r="K216" s="58">
        <f t="shared" si="36"/>
        <v>1.5437500000000006</v>
      </c>
      <c r="L216" s="38" t="s">
        <v>922</v>
      </c>
      <c r="M216" s="46"/>
      <c r="N216" s="124"/>
    </row>
    <row r="217" spans="1:14" ht="15.75">
      <c r="A217" s="123"/>
      <c r="B217" s="34" t="s">
        <v>921</v>
      </c>
      <c r="C217" s="35">
        <v>120</v>
      </c>
      <c r="D217" s="58">
        <v>1.78</v>
      </c>
      <c r="E217" s="58">
        <v>3.85</v>
      </c>
      <c r="F217" s="58">
        <v>11.72</v>
      </c>
      <c r="G217" s="43">
        <v>88.56</v>
      </c>
      <c r="H217" s="58">
        <v>42.9</v>
      </c>
      <c r="I217" s="58">
        <v>24.1</v>
      </c>
      <c r="J217" s="58">
        <v>1.5</v>
      </c>
      <c r="K217" s="58">
        <v>1.4</v>
      </c>
      <c r="L217" s="38" t="s">
        <v>922</v>
      </c>
      <c r="M217" s="46"/>
      <c r="N217" s="124"/>
    </row>
    <row r="218" spans="1:14" ht="15.75">
      <c r="A218" s="123"/>
      <c r="B218" s="34" t="s">
        <v>921</v>
      </c>
      <c r="C218" s="35">
        <v>150</v>
      </c>
      <c r="D218" s="58">
        <v>2.2</v>
      </c>
      <c r="E218" s="58">
        <v>4.8</v>
      </c>
      <c r="F218" s="58">
        <v>14.6</v>
      </c>
      <c r="G218" s="43">
        <v>110</v>
      </c>
      <c r="H218" s="58">
        <v>53.3</v>
      </c>
      <c r="I218" s="58">
        <v>29.9</v>
      </c>
      <c r="J218" s="58">
        <v>1.9</v>
      </c>
      <c r="K218" s="58">
        <v>1.8</v>
      </c>
      <c r="L218" s="38" t="s">
        <v>922</v>
      </c>
      <c r="M218" s="46"/>
      <c r="N218" s="124"/>
    </row>
    <row r="219" spans="1:14" ht="15.75">
      <c r="A219" s="123"/>
      <c r="B219" s="34" t="s">
        <v>923</v>
      </c>
      <c r="C219" s="191">
        <v>110</v>
      </c>
      <c r="D219" s="23">
        <v>1.8</v>
      </c>
      <c r="E219" s="23">
        <v>1.4</v>
      </c>
      <c r="F219" s="23">
        <v>9.8</v>
      </c>
      <c r="G219" s="40">
        <v>59.4</v>
      </c>
      <c r="H219" s="23">
        <v>42.1</v>
      </c>
      <c r="I219" s="23">
        <v>23</v>
      </c>
      <c r="J219" s="23">
        <v>1.5</v>
      </c>
      <c r="K219" s="23">
        <v>1.3</v>
      </c>
      <c r="L219" s="38" t="s">
        <v>924</v>
      </c>
      <c r="M219" s="34" t="s">
        <v>925</v>
      </c>
      <c r="N219" s="124"/>
    </row>
    <row r="220" spans="1:14" ht="15.75">
      <c r="A220" s="123"/>
      <c r="B220" s="34" t="s">
        <v>923</v>
      </c>
      <c r="C220" s="191">
        <v>130</v>
      </c>
      <c r="D220" s="23">
        <v>2.1</v>
      </c>
      <c r="E220" s="23">
        <v>1.6</v>
      </c>
      <c r="F220" s="23">
        <v>11.2</v>
      </c>
      <c r="G220" s="40">
        <v>68</v>
      </c>
      <c r="H220" s="23">
        <v>42.8</v>
      </c>
      <c r="I220" s="23">
        <v>23.4</v>
      </c>
      <c r="J220" s="23">
        <v>1.5</v>
      </c>
      <c r="K220" s="23">
        <v>1.3</v>
      </c>
      <c r="L220" s="38" t="s">
        <v>924</v>
      </c>
      <c r="M220" s="34" t="s">
        <v>926</v>
      </c>
      <c r="N220" s="124"/>
    </row>
    <row r="221" spans="1:14" ht="15.75">
      <c r="A221" s="123"/>
      <c r="B221" s="34" t="s">
        <v>923</v>
      </c>
      <c r="C221" s="191">
        <v>120</v>
      </c>
      <c r="D221" s="23">
        <v>1.94</v>
      </c>
      <c r="E221" s="23">
        <v>1.55</v>
      </c>
      <c r="F221" s="23">
        <v>10.78</v>
      </c>
      <c r="G221" s="40">
        <v>64.5</v>
      </c>
      <c r="H221" s="23">
        <v>45.9</v>
      </c>
      <c r="I221" s="23">
        <v>25.1</v>
      </c>
      <c r="J221" s="23">
        <v>1.6</v>
      </c>
      <c r="K221" s="23">
        <v>1.4</v>
      </c>
      <c r="L221" s="38" t="s">
        <v>924</v>
      </c>
      <c r="M221" s="34" t="s">
        <v>927</v>
      </c>
      <c r="N221" s="124"/>
    </row>
    <row r="222" spans="1:14" ht="15.75">
      <c r="A222" s="123"/>
      <c r="B222" s="34" t="s">
        <v>923</v>
      </c>
      <c r="C222" s="191">
        <v>150</v>
      </c>
      <c r="D222" s="23">
        <v>2.4</v>
      </c>
      <c r="E222" s="23">
        <v>1.9</v>
      </c>
      <c r="F222" s="23">
        <v>13.2</v>
      </c>
      <c r="G222" s="40">
        <v>79</v>
      </c>
      <c r="H222" s="23">
        <v>56.2</v>
      </c>
      <c r="I222" s="23">
        <v>30.7</v>
      </c>
      <c r="J222" s="23">
        <v>2</v>
      </c>
      <c r="K222" s="23">
        <v>1.8</v>
      </c>
      <c r="L222" s="38" t="s">
        <v>924</v>
      </c>
      <c r="M222" s="34" t="s">
        <v>928</v>
      </c>
      <c r="N222" s="124"/>
    </row>
    <row r="223" spans="1:14" ht="15.75">
      <c r="A223" s="105" t="s">
        <v>929</v>
      </c>
      <c r="B223" s="34" t="s">
        <v>923</v>
      </c>
      <c r="C223" s="191">
        <v>110</v>
      </c>
      <c r="D223" s="23">
        <v>1.8</v>
      </c>
      <c r="E223" s="23">
        <v>3.6</v>
      </c>
      <c r="F223" s="23">
        <v>9.5</v>
      </c>
      <c r="G223" s="40">
        <v>78.12</v>
      </c>
      <c r="H223" s="23">
        <v>47.3</v>
      </c>
      <c r="I223" s="23">
        <v>23.2</v>
      </c>
      <c r="J223" s="23">
        <v>1.44</v>
      </c>
      <c r="K223" s="23">
        <v>1.3</v>
      </c>
      <c r="L223" s="38" t="s">
        <v>924</v>
      </c>
      <c r="M223" s="34" t="s">
        <v>930</v>
      </c>
      <c r="N223" s="124"/>
    </row>
    <row r="224" spans="1:14" ht="15.75">
      <c r="A224" s="105"/>
      <c r="B224" s="34" t="s">
        <v>923</v>
      </c>
      <c r="C224" s="191">
        <v>130</v>
      </c>
      <c r="D224" s="23">
        <f aca="true" t="shared" si="37" ref="D224:K224">SUM(D223/C223*C224)</f>
        <v>2.1272727272727274</v>
      </c>
      <c r="E224" s="23">
        <f t="shared" si="37"/>
        <v>4.254545454545455</v>
      </c>
      <c r="F224" s="23">
        <f t="shared" si="37"/>
        <v>11.227272727272728</v>
      </c>
      <c r="G224" s="40">
        <f t="shared" si="37"/>
        <v>92.32363636363638</v>
      </c>
      <c r="H224" s="23">
        <f t="shared" si="37"/>
        <v>55.9</v>
      </c>
      <c r="I224" s="23">
        <f t="shared" si="37"/>
        <v>27.418181818181818</v>
      </c>
      <c r="J224" s="23">
        <f t="shared" si="37"/>
        <v>1.7018181818181817</v>
      </c>
      <c r="K224" s="23">
        <f t="shared" si="37"/>
        <v>1.5363636363636362</v>
      </c>
      <c r="L224" s="38" t="s">
        <v>924</v>
      </c>
      <c r="M224" s="34" t="s">
        <v>931</v>
      </c>
      <c r="N224" s="124"/>
    </row>
    <row r="225" spans="1:14" ht="15.75">
      <c r="A225" s="123"/>
      <c r="B225" s="34" t="s">
        <v>923</v>
      </c>
      <c r="C225" s="191">
        <v>120</v>
      </c>
      <c r="D225" s="23">
        <v>1.99</v>
      </c>
      <c r="E225" s="23">
        <v>3.97</v>
      </c>
      <c r="F225" s="23">
        <v>10.49</v>
      </c>
      <c r="G225" s="40">
        <v>85.4</v>
      </c>
      <c r="H225" s="23">
        <v>51.6</v>
      </c>
      <c r="I225" s="23">
        <v>25.4</v>
      </c>
      <c r="J225" s="23">
        <v>1.57</v>
      </c>
      <c r="K225" s="23">
        <v>1.4</v>
      </c>
      <c r="L225" s="38" t="s">
        <v>924</v>
      </c>
      <c r="M225" s="34" t="s">
        <v>932</v>
      </c>
      <c r="N225" s="124"/>
    </row>
    <row r="226" spans="1:14" ht="15.75">
      <c r="A226" s="123"/>
      <c r="B226" s="34" t="s">
        <v>923</v>
      </c>
      <c r="C226" s="191">
        <v>150</v>
      </c>
      <c r="D226" s="23">
        <f aca="true" t="shared" si="38" ref="D226:K226">SUM(D225/C225*C226)</f>
        <v>2.4875</v>
      </c>
      <c r="E226" s="23">
        <f t="shared" si="38"/>
        <v>4.9624999999999995</v>
      </c>
      <c r="F226" s="23">
        <f t="shared" si="38"/>
        <v>13.112499999999999</v>
      </c>
      <c r="G226" s="40">
        <f t="shared" si="38"/>
        <v>106.75</v>
      </c>
      <c r="H226" s="23">
        <f t="shared" si="38"/>
        <v>64.5</v>
      </c>
      <c r="I226" s="23">
        <f t="shared" si="38"/>
        <v>31.75</v>
      </c>
      <c r="J226" s="23">
        <f t="shared" si="38"/>
        <v>1.9625000000000001</v>
      </c>
      <c r="K226" s="23">
        <f t="shared" si="38"/>
        <v>1.75</v>
      </c>
      <c r="L226" s="38" t="s">
        <v>924</v>
      </c>
      <c r="M226" s="34" t="s">
        <v>933</v>
      </c>
      <c r="N226" s="124"/>
    </row>
    <row r="227" spans="1:14" ht="15.75">
      <c r="A227" s="123"/>
      <c r="B227" s="34" t="s">
        <v>934</v>
      </c>
      <c r="C227" s="85">
        <v>110</v>
      </c>
      <c r="D227" s="58">
        <v>1.04</v>
      </c>
      <c r="E227" s="58">
        <v>4.94</v>
      </c>
      <c r="F227" s="58">
        <v>5.6</v>
      </c>
      <c r="G227" s="43">
        <v>70.95</v>
      </c>
      <c r="H227" s="58">
        <v>27.2</v>
      </c>
      <c r="I227" s="58">
        <v>11.6</v>
      </c>
      <c r="J227" s="58">
        <v>0.5</v>
      </c>
      <c r="K227" s="58">
        <v>11.9</v>
      </c>
      <c r="L227" s="38" t="s">
        <v>935</v>
      </c>
      <c r="M227" s="34" t="s">
        <v>936</v>
      </c>
      <c r="N227" s="124"/>
    </row>
    <row r="228" spans="1:14" ht="15.75">
      <c r="A228" s="123"/>
      <c r="B228" s="34" t="s">
        <v>934</v>
      </c>
      <c r="C228" s="85">
        <v>130</v>
      </c>
      <c r="D228" s="58">
        <f aca="true" t="shared" si="39" ref="D228:K228">SUM(D227/C227*C228)</f>
        <v>1.2290909090909092</v>
      </c>
      <c r="E228" s="58">
        <f t="shared" si="39"/>
        <v>5.838181818181819</v>
      </c>
      <c r="F228" s="58">
        <f t="shared" si="39"/>
        <v>6.618181818181818</v>
      </c>
      <c r="G228" s="43">
        <f t="shared" si="39"/>
        <v>83.85000000000001</v>
      </c>
      <c r="H228" s="58">
        <f t="shared" si="39"/>
        <v>32.14545454545455</v>
      </c>
      <c r="I228" s="58">
        <f t="shared" si="39"/>
        <v>13.709090909090909</v>
      </c>
      <c r="J228" s="58">
        <f t="shared" si="39"/>
        <v>0.5909090909090909</v>
      </c>
      <c r="K228" s="58">
        <f t="shared" si="39"/>
        <v>14.063636363636364</v>
      </c>
      <c r="L228" s="38" t="s">
        <v>935</v>
      </c>
      <c r="M228" s="34" t="s">
        <v>937</v>
      </c>
      <c r="N228" s="124"/>
    </row>
    <row r="229" spans="1:14" ht="15.75">
      <c r="A229" s="123"/>
      <c r="B229" s="34" t="s">
        <v>934</v>
      </c>
      <c r="C229" s="85">
        <v>120</v>
      </c>
      <c r="D229" s="58">
        <v>1.1</v>
      </c>
      <c r="E229" s="58">
        <v>5.3</v>
      </c>
      <c r="F229" s="58">
        <v>6.11</v>
      </c>
      <c r="G229" s="43">
        <v>77.4</v>
      </c>
      <c r="H229" s="58">
        <v>29.7</v>
      </c>
      <c r="I229" s="58">
        <v>12.7</v>
      </c>
      <c r="J229" s="58">
        <v>0.5</v>
      </c>
      <c r="K229" s="58">
        <v>13</v>
      </c>
      <c r="L229" s="38" t="s">
        <v>935</v>
      </c>
      <c r="M229" s="34" t="s">
        <v>938</v>
      </c>
      <c r="N229" s="124"/>
    </row>
    <row r="230" spans="1:14" ht="15.75">
      <c r="A230" s="123"/>
      <c r="B230" s="34" t="s">
        <v>934</v>
      </c>
      <c r="C230" s="85">
        <v>150</v>
      </c>
      <c r="D230" s="58">
        <f aca="true" t="shared" si="40" ref="D230:K230">SUM(D229/C229*C230)</f>
        <v>1.375</v>
      </c>
      <c r="E230" s="58">
        <f t="shared" si="40"/>
        <v>6.624999999999999</v>
      </c>
      <c r="F230" s="58">
        <f t="shared" si="40"/>
        <v>7.637499999999999</v>
      </c>
      <c r="G230" s="43">
        <f t="shared" si="40"/>
        <v>96.75</v>
      </c>
      <c r="H230" s="58">
        <f t="shared" si="40"/>
        <v>37.12499999999999</v>
      </c>
      <c r="I230" s="58">
        <f t="shared" si="40"/>
        <v>15.874999999999996</v>
      </c>
      <c r="J230" s="58">
        <f t="shared" si="40"/>
        <v>0.6249999999999999</v>
      </c>
      <c r="K230" s="58">
        <f t="shared" si="40"/>
        <v>16.249999999999996</v>
      </c>
      <c r="L230" s="38" t="s">
        <v>935</v>
      </c>
      <c r="M230" s="34" t="s">
        <v>939</v>
      </c>
      <c r="N230" s="124"/>
    </row>
    <row r="231" spans="1:14" ht="15.75">
      <c r="A231" s="123"/>
      <c r="B231" s="34" t="s">
        <v>940</v>
      </c>
      <c r="C231" s="85">
        <v>110</v>
      </c>
      <c r="D231" s="58">
        <v>1.4</v>
      </c>
      <c r="E231" s="58">
        <v>4.7</v>
      </c>
      <c r="F231" s="58">
        <v>5.16</v>
      </c>
      <c r="G231" s="43">
        <v>68.6</v>
      </c>
      <c r="H231" s="58">
        <v>36.9</v>
      </c>
      <c r="I231" s="58">
        <v>16.3</v>
      </c>
      <c r="J231" s="58">
        <v>0.5</v>
      </c>
      <c r="K231" s="58">
        <v>6</v>
      </c>
      <c r="L231" s="38" t="s">
        <v>935</v>
      </c>
      <c r="M231" s="34" t="s">
        <v>941</v>
      </c>
      <c r="N231" s="124"/>
    </row>
    <row r="232" spans="1:14" ht="15.75">
      <c r="A232" s="105" t="s">
        <v>942</v>
      </c>
      <c r="B232" s="34" t="s">
        <v>940</v>
      </c>
      <c r="C232" s="85">
        <v>130</v>
      </c>
      <c r="D232" s="58">
        <f aca="true" t="shared" si="41" ref="D232:K232">SUM(D231/C231*C232)</f>
        <v>1.6545454545454543</v>
      </c>
      <c r="E232" s="58">
        <f t="shared" si="41"/>
        <v>5.554545454545455</v>
      </c>
      <c r="F232" s="58">
        <f t="shared" si="41"/>
        <v>6.098181818181819</v>
      </c>
      <c r="G232" s="43">
        <f t="shared" si="41"/>
        <v>81.07272727272728</v>
      </c>
      <c r="H232" s="58">
        <f t="shared" si="41"/>
        <v>43.60909090909092</v>
      </c>
      <c r="I232" s="58">
        <f t="shared" si="41"/>
        <v>19.26363636363637</v>
      </c>
      <c r="J232" s="58">
        <f t="shared" si="41"/>
        <v>0.590909090909091</v>
      </c>
      <c r="K232" s="58">
        <f t="shared" si="41"/>
        <v>7.090909090909093</v>
      </c>
      <c r="L232" s="38" t="s">
        <v>935</v>
      </c>
      <c r="M232" s="34" t="s">
        <v>943</v>
      </c>
      <c r="N232" s="124"/>
    </row>
    <row r="233" spans="1:14" ht="15.75">
      <c r="A233" s="105"/>
      <c r="B233" s="34" t="s">
        <v>940</v>
      </c>
      <c r="C233" s="85">
        <v>120</v>
      </c>
      <c r="D233" s="58">
        <v>1.5</v>
      </c>
      <c r="E233" s="58">
        <v>5.1</v>
      </c>
      <c r="F233" s="58">
        <v>6.9</v>
      </c>
      <c r="G233" s="43">
        <v>79.6</v>
      </c>
      <c r="H233" s="58">
        <v>40.3</v>
      </c>
      <c r="I233" s="58">
        <v>17.8</v>
      </c>
      <c r="J233" s="58">
        <v>0.5</v>
      </c>
      <c r="K233" s="58">
        <v>6.5</v>
      </c>
      <c r="L233" s="38" t="s">
        <v>935</v>
      </c>
      <c r="M233" s="34" t="s">
        <v>944</v>
      </c>
      <c r="N233" s="124"/>
    </row>
    <row r="234" spans="1:14" ht="15.75">
      <c r="A234" s="123"/>
      <c r="B234" s="34" t="s">
        <v>940</v>
      </c>
      <c r="C234" s="85">
        <v>150</v>
      </c>
      <c r="D234" s="58">
        <f aca="true" t="shared" si="42" ref="D234:K234">SUM(D233/C233*C234)</f>
        <v>1.875</v>
      </c>
      <c r="E234" s="58">
        <f t="shared" si="42"/>
        <v>6.375</v>
      </c>
      <c r="F234" s="58">
        <f t="shared" si="42"/>
        <v>8.625</v>
      </c>
      <c r="G234" s="43">
        <f t="shared" si="42"/>
        <v>99.49999999999999</v>
      </c>
      <c r="H234" s="58">
        <f t="shared" si="42"/>
        <v>50.37499999999999</v>
      </c>
      <c r="I234" s="58">
        <f t="shared" si="42"/>
        <v>22.25</v>
      </c>
      <c r="J234" s="58">
        <f t="shared" si="42"/>
        <v>0.625</v>
      </c>
      <c r="K234" s="58">
        <f t="shared" si="42"/>
        <v>8.125</v>
      </c>
      <c r="L234" s="38" t="s">
        <v>935</v>
      </c>
      <c r="M234" s="34" t="s">
        <v>945</v>
      </c>
      <c r="N234" s="124"/>
    </row>
    <row r="235" spans="1:14" ht="15.75">
      <c r="A235" s="105" t="s">
        <v>946</v>
      </c>
      <c r="B235" s="34" t="s">
        <v>947</v>
      </c>
      <c r="C235" s="195">
        <v>110</v>
      </c>
      <c r="D235" s="196">
        <v>2.1</v>
      </c>
      <c r="E235" s="196">
        <v>4.5</v>
      </c>
      <c r="F235" s="196">
        <v>10.5</v>
      </c>
      <c r="G235" s="88">
        <v>90.4</v>
      </c>
      <c r="H235" s="196">
        <v>29.2</v>
      </c>
      <c r="I235" s="196">
        <v>23.5</v>
      </c>
      <c r="J235" s="196">
        <v>0.8</v>
      </c>
      <c r="K235" s="196">
        <v>7.5</v>
      </c>
      <c r="L235" s="38" t="s">
        <v>948</v>
      </c>
      <c r="M235" s="34" t="s">
        <v>949</v>
      </c>
      <c r="N235" s="124"/>
    </row>
    <row r="236" spans="1:14" ht="15.75">
      <c r="A236" s="105"/>
      <c r="B236" s="34" t="s">
        <v>947</v>
      </c>
      <c r="C236" s="195">
        <v>130</v>
      </c>
      <c r="D236" s="196">
        <f aca="true" t="shared" si="43" ref="D236:K236">SUM(D235/C235*C236)</f>
        <v>2.481818181818182</v>
      </c>
      <c r="E236" s="196">
        <f t="shared" si="43"/>
        <v>5.318181818181818</v>
      </c>
      <c r="F236" s="196">
        <f t="shared" si="43"/>
        <v>12.40909090909091</v>
      </c>
      <c r="G236" s="88">
        <f t="shared" si="43"/>
        <v>106.83636363636366</v>
      </c>
      <c r="H236" s="196">
        <f t="shared" si="43"/>
        <v>34.50909090909091</v>
      </c>
      <c r="I236" s="196">
        <f t="shared" si="43"/>
        <v>27.772727272727273</v>
      </c>
      <c r="J236" s="196">
        <f t="shared" si="43"/>
        <v>0.9454545454545455</v>
      </c>
      <c r="K236" s="196">
        <f t="shared" si="43"/>
        <v>8.863636363636365</v>
      </c>
      <c r="L236" s="38" t="s">
        <v>948</v>
      </c>
      <c r="M236" s="34" t="s">
        <v>949</v>
      </c>
      <c r="N236" s="124"/>
    </row>
    <row r="237" spans="1:14" ht="15.75">
      <c r="A237" s="123"/>
      <c r="B237" s="34" t="s">
        <v>947</v>
      </c>
      <c r="C237" s="92">
        <v>120</v>
      </c>
      <c r="D237" s="3">
        <v>2.3</v>
      </c>
      <c r="E237" s="3">
        <v>4.9</v>
      </c>
      <c r="F237" s="3">
        <v>11.5</v>
      </c>
      <c r="G237" s="4">
        <v>98</v>
      </c>
      <c r="H237" s="3">
        <v>35.7</v>
      </c>
      <c r="I237" s="3">
        <v>23.6</v>
      </c>
      <c r="J237" s="3">
        <v>0.8</v>
      </c>
      <c r="K237" s="3">
        <v>8.2</v>
      </c>
      <c r="L237" s="38" t="s">
        <v>948</v>
      </c>
      <c r="M237" s="34" t="s">
        <v>950</v>
      </c>
      <c r="N237" s="124"/>
    </row>
    <row r="238" spans="1:14" ht="15.75">
      <c r="A238" s="123"/>
      <c r="B238" s="34" t="s">
        <v>947</v>
      </c>
      <c r="C238" s="92">
        <v>150</v>
      </c>
      <c r="D238" s="3">
        <f aca="true" t="shared" si="44" ref="D238:K238">SUM(D237/C237*C238)</f>
        <v>2.875</v>
      </c>
      <c r="E238" s="3">
        <f t="shared" si="44"/>
        <v>6.125</v>
      </c>
      <c r="F238" s="3">
        <f t="shared" si="44"/>
        <v>14.374999999999998</v>
      </c>
      <c r="G238" s="4">
        <f t="shared" si="44"/>
        <v>122.49999999999999</v>
      </c>
      <c r="H238" s="3">
        <f t="shared" si="44"/>
        <v>44.625</v>
      </c>
      <c r="I238" s="3">
        <f t="shared" si="44"/>
        <v>29.5</v>
      </c>
      <c r="J238" s="3">
        <f t="shared" si="44"/>
        <v>1</v>
      </c>
      <c r="K238" s="3">
        <f t="shared" si="44"/>
        <v>10.249999999999998</v>
      </c>
      <c r="L238" s="38" t="s">
        <v>948</v>
      </c>
      <c r="M238" s="34" t="s">
        <v>951</v>
      </c>
      <c r="N238" s="124"/>
    </row>
    <row r="239" spans="1:14" ht="15.75">
      <c r="A239" s="123"/>
      <c r="B239" s="34" t="s">
        <v>947</v>
      </c>
      <c r="C239" s="195">
        <v>110</v>
      </c>
      <c r="D239" s="196">
        <v>2.1</v>
      </c>
      <c r="E239" s="196">
        <v>4.7</v>
      </c>
      <c r="F239" s="196">
        <v>9.8</v>
      </c>
      <c r="G239" s="88">
        <v>90.4</v>
      </c>
      <c r="H239" s="196">
        <v>32.8</v>
      </c>
      <c r="I239" s="196">
        <v>21.6</v>
      </c>
      <c r="J239" s="196">
        <v>0.8</v>
      </c>
      <c r="K239" s="196">
        <v>7.2</v>
      </c>
      <c r="L239" s="38" t="s">
        <v>948</v>
      </c>
      <c r="M239" s="34" t="s">
        <v>952</v>
      </c>
      <c r="N239" s="124"/>
    </row>
    <row r="240" spans="1:14" ht="15.75">
      <c r="A240" s="123"/>
      <c r="B240" s="34" t="s">
        <v>947</v>
      </c>
      <c r="C240" s="195">
        <v>130</v>
      </c>
      <c r="D240" s="196">
        <f aca="true" t="shared" si="45" ref="D240:K240">SUM(D239/C239*C240)</f>
        <v>2.481818181818182</v>
      </c>
      <c r="E240" s="196">
        <f t="shared" si="45"/>
        <v>5.554545454545455</v>
      </c>
      <c r="F240" s="196">
        <f t="shared" si="45"/>
        <v>11.581818181818182</v>
      </c>
      <c r="G240" s="88">
        <f t="shared" si="45"/>
        <v>106.83636363636364</v>
      </c>
      <c r="H240" s="196">
        <f t="shared" si="45"/>
        <v>38.76363636363636</v>
      </c>
      <c r="I240" s="196">
        <f t="shared" si="45"/>
        <v>25.52727272727273</v>
      </c>
      <c r="J240" s="196">
        <f t="shared" si="45"/>
        <v>0.9454545454545455</v>
      </c>
      <c r="K240" s="196">
        <f t="shared" si="45"/>
        <v>8.50909090909091</v>
      </c>
      <c r="L240" s="38" t="s">
        <v>948</v>
      </c>
      <c r="M240" s="34" t="s">
        <v>952</v>
      </c>
      <c r="N240" s="124"/>
    </row>
    <row r="241" spans="1:14" ht="15.75">
      <c r="A241" s="105" t="s">
        <v>953</v>
      </c>
      <c r="B241" s="34" t="s">
        <v>947</v>
      </c>
      <c r="C241" s="92">
        <v>120</v>
      </c>
      <c r="D241" s="3">
        <v>2.3</v>
      </c>
      <c r="E241" s="3">
        <v>5.1</v>
      </c>
      <c r="F241" s="3">
        <v>10.7</v>
      </c>
      <c r="G241" s="4">
        <v>98.6</v>
      </c>
      <c r="H241" s="3">
        <v>44.9</v>
      </c>
      <c r="I241" s="3">
        <v>25.1</v>
      </c>
      <c r="J241" s="3">
        <v>0.9</v>
      </c>
      <c r="K241" s="3">
        <v>7.9</v>
      </c>
      <c r="L241" s="38" t="s">
        <v>948</v>
      </c>
      <c r="M241" s="34" t="s">
        <v>954</v>
      </c>
      <c r="N241" s="124"/>
    </row>
    <row r="242" spans="1:14" ht="15.75">
      <c r="A242" s="105"/>
      <c r="B242" s="34" t="s">
        <v>947</v>
      </c>
      <c r="C242" s="92">
        <v>150</v>
      </c>
      <c r="D242" s="3">
        <f aca="true" t="shared" si="46" ref="D242:K242">SUM(D241/C241*C242)</f>
        <v>2.875</v>
      </c>
      <c r="E242" s="3">
        <f t="shared" si="46"/>
        <v>6.375</v>
      </c>
      <c r="F242" s="3">
        <f t="shared" si="46"/>
        <v>13.375</v>
      </c>
      <c r="G242" s="4">
        <f t="shared" si="46"/>
        <v>123.25</v>
      </c>
      <c r="H242" s="3">
        <f t="shared" si="46"/>
        <v>56.125</v>
      </c>
      <c r="I242" s="3">
        <f t="shared" si="46"/>
        <v>31.375000000000004</v>
      </c>
      <c r="J242" s="3">
        <f t="shared" si="46"/>
        <v>1.125</v>
      </c>
      <c r="K242" s="3">
        <f t="shared" si="46"/>
        <v>9.875</v>
      </c>
      <c r="L242" s="38" t="s">
        <v>948</v>
      </c>
      <c r="M242" s="34" t="s">
        <v>955</v>
      </c>
      <c r="N242" s="124"/>
    </row>
    <row r="243" spans="1:14" ht="15.75">
      <c r="A243" s="197"/>
      <c r="B243" s="34" t="s">
        <v>947</v>
      </c>
      <c r="C243" s="195">
        <v>110</v>
      </c>
      <c r="D243" s="196">
        <v>2.3</v>
      </c>
      <c r="E243" s="196">
        <v>7.3</v>
      </c>
      <c r="F243" s="196">
        <v>10.1</v>
      </c>
      <c r="G243" s="88">
        <v>115.6</v>
      </c>
      <c r="H243" s="196">
        <v>41.1</v>
      </c>
      <c r="I243" s="196">
        <v>23</v>
      </c>
      <c r="J243" s="196">
        <v>0.8</v>
      </c>
      <c r="K243" s="196">
        <v>7.9</v>
      </c>
      <c r="L243" s="38" t="s">
        <v>948</v>
      </c>
      <c r="M243" s="34" t="s">
        <v>956</v>
      </c>
      <c r="N243" s="124"/>
    </row>
    <row r="244" spans="2:14" ht="15.75">
      <c r="B244" s="34" t="s">
        <v>947</v>
      </c>
      <c r="C244" s="195">
        <v>130</v>
      </c>
      <c r="D244" s="196">
        <f aca="true" t="shared" si="47" ref="D244:K244">SUM(D243/C243*C244)</f>
        <v>2.7181818181818183</v>
      </c>
      <c r="E244" s="196">
        <f t="shared" si="47"/>
        <v>8.627272727272729</v>
      </c>
      <c r="F244" s="196">
        <f t="shared" si="47"/>
        <v>11.936363636363637</v>
      </c>
      <c r="G244" s="88">
        <f t="shared" si="47"/>
        <v>136.61818181818182</v>
      </c>
      <c r="H244" s="196">
        <f t="shared" si="47"/>
        <v>48.57272727272728</v>
      </c>
      <c r="I244" s="196">
        <f t="shared" si="47"/>
        <v>27.181818181818183</v>
      </c>
      <c r="J244" s="196">
        <f t="shared" si="47"/>
        <v>0.9454545454545455</v>
      </c>
      <c r="K244" s="196">
        <f t="shared" si="47"/>
        <v>9.336363636363638</v>
      </c>
      <c r="L244" s="38" t="s">
        <v>948</v>
      </c>
      <c r="M244" s="34" t="s">
        <v>956</v>
      </c>
      <c r="N244" s="124"/>
    </row>
    <row r="245" spans="2:14" ht="15.75">
      <c r="B245" s="34" t="s">
        <v>947</v>
      </c>
      <c r="C245" s="92">
        <v>120</v>
      </c>
      <c r="D245" s="3">
        <v>2.5</v>
      </c>
      <c r="E245" s="3">
        <v>8</v>
      </c>
      <c r="F245" s="3">
        <v>11</v>
      </c>
      <c r="G245" s="4">
        <v>126.1</v>
      </c>
      <c r="H245" s="3">
        <v>41.5</v>
      </c>
      <c r="I245" s="3">
        <v>23.8</v>
      </c>
      <c r="J245" s="3">
        <v>0.83</v>
      </c>
      <c r="K245" s="3">
        <v>8.6</v>
      </c>
      <c r="L245" s="38" t="s">
        <v>948</v>
      </c>
      <c r="M245" s="34" t="s">
        <v>957</v>
      </c>
      <c r="N245" s="124"/>
    </row>
    <row r="246" spans="2:14" ht="15.75">
      <c r="B246" s="34" t="s">
        <v>947</v>
      </c>
      <c r="C246" s="92">
        <v>150</v>
      </c>
      <c r="D246" s="3">
        <f aca="true" t="shared" si="48" ref="D246:K246">SUM(D245/C245*C246)</f>
        <v>3.125</v>
      </c>
      <c r="E246" s="3">
        <f t="shared" si="48"/>
        <v>10</v>
      </c>
      <c r="F246" s="3">
        <f t="shared" si="48"/>
        <v>13.75</v>
      </c>
      <c r="G246" s="4">
        <f t="shared" si="48"/>
        <v>157.625</v>
      </c>
      <c r="H246" s="3">
        <f t="shared" si="48"/>
        <v>51.875</v>
      </c>
      <c r="I246" s="3">
        <f t="shared" si="48"/>
        <v>29.750000000000004</v>
      </c>
      <c r="J246" s="3">
        <f t="shared" si="48"/>
        <v>1.0374999999999999</v>
      </c>
      <c r="K246" s="3">
        <f t="shared" si="48"/>
        <v>10.75</v>
      </c>
      <c r="L246" s="38" t="s">
        <v>948</v>
      </c>
      <c r="M246" s="34" t="s">
        <v>958</v>
      </c>
      <c r="N246" s="124"/>
    </row>
    <row r="247" spans="2:14" ht="15.75">
      <c r="B247" s="34" t="s">
        <v>947</v>
      </c>
      <c r="C247" s="195">
        <v>110</v>
      </c>
      <c r="D247" s="196">
        <v>2</v>
      </c>
      <c r="E247" s="196">
        <v>4.5</v>
      </c>
      <c r="F247" s="196">
        <v>10.5</v>
      </c>
      <c r="G247" s="88">
        <v>90.5</v>
      </c>
      <c r="H247" s="196">
        <v>28</v>
      </c>
      <c r="I247" s="196">
        <v>22.9</v>
      </c>
      <c r="J247" s="196">
        <v>0.8</v>
      </c>
      <c r="K247" s="196">
        <v>7.8</v>
      </c>
      <c r="L247" s="38" t="s">
        <v>948</v>
      </c>
      <c r="M247" s="34" t="s">
        <v>959</v>
      </c>
      <c r="N247" s="124"/>
    </row>
    <row r="248" spans="2:15" ht="15.75">
      <c r="B248" s="34" t="s">
        <v>947</v>
      </c>
      <c r="C248" s="195">
        <v>130</v>
      </c>
      <c r="D248" s="196">
        <f aca="true" t="shared" si="49" ref="D248:K248">SUM(D247/C247*C248)</f>
        <v>2.3636363636363633</v>
      </c>
      <c r="E248" s="196">
        <f t="shared" si="49"/>
        <v>5.3181818181818175</v>
      </c>
      <c r="F248" s="196">
        <f t="shared" si="49"/>
        <v>12.409090909090908</v>
      </c>
      <c r="G248" s="88">
        <f t="shared" si="49"/>
        <v>106.95454545454544</v>
      </c>
      <c r="H248" s="196">
        <f t="shared" si="49"/>
        <v>33.090909090909086</v>
      </c>
      <c r="I248" s="196">
        <f t="shared" si="49"/>
        <v>27.06363636363636</v>
      </c>
      <c r="J248" s="196">
        <f t="shared" si="49"/>
        <v>0.9454545454545454</v>
      </c>
      <c r="K248" s="196">
        <f t="shared" si="49"/>
        <v>9.218181818181819</v>
      </c>
      <c r="L248" s="38" t="s">
        <v>948</v>
      </c>
      <c r="M248" s="34" t="s">
        <v>960</v>
      </c>
      <c r="N248" s="75"/>
      <c r="O248" s="75"/>
    </row>
    <row r="249" spans="2:15" ht="15.75">
      <c r="B249" s="34" t="s">
        <v>947</v>
      </c>
      <c r="C249" s="92">
        <v>120</v>
      </c>
      <c r="D249" s="3">
        <v>2.2</v>
      </c>
      <c r="E249" s="3">
        <v>4.9</v>
      </c>
      <c r="F249" s="3">
        <v>11.5</v>
      </c>
      <c r="G249" s="4">
        <v>98.7</v>
      </c>
      <c r="H249" s="3">
        <v>30.5</v>
      </c>
      <c r="I249" s="3">
        <v>24.9</v>
      </c>
      <c r="J249" s="3">
        <v>0.9</v>
      </c>
      <c r="K249" s="3">
        <v>8.5</v>
      </c>
      <c r="L249" s="38" t="s">
        <v>948</v>
      </c>
      <c r="M249" s="34" t="s">
        <v>961</v>
      </c>
      <c r="N249" s="75"/>
      <c r="O249" s="75"/>
    </row>
    <row r="250" spans="2:15" ht="15.75">
      <c r="B250" s="34" t="s">
        <v>947</v>
      </c>
      <c r="C250" s="92">
        <v>150</v>
      </c>
      <c r="D250" s="3">
        <v>2.8</v>
      </c>
      <c r="E250" s="3">
        <v>6.2</v>
      </c>
      <c r="F250" s="3">
        <v>14.6</v>
      </c>
      <c r="G250" s="4">
        <v>123</v>
      </c>
      <c r="H250" s="3">
        <v>38</v>
      </c>
      <c r="I250" s="3">
        <v>31</v>
      </c>
      <c r="J250" s="3">
        <v>1.1</v>
      </c>
      <c r="K250" s="3">
        <v>10.4</v>
      </c>
      <c r="L250" s="38" t="s">
        <v>948</v>
      </c>
      <c r="M250" s="34" t="s">
        <v>962</v>
      </c>
      <c r="N250" s="75"/>
      <c r="O250" s="75"/>
    </row>
    <row r="251" spans="2:13" ht="15.75">
      <c r="B251" s="34" t="s">
        <v>947</v>
      </c>
      <c r="C251" s="195">
        <v>110</v>
      </c>
      <c r="D251" s="196">
        <v>2.1</v>
      </c>
      <c r="E251" s="196">
        <v>4.8</v>
      </c>
      <c r="F251" s="196">
        <v>9.9</v>
      </c>
      <c r="G251" s="88">
        <v>90.5</v>
      </c>
      <c r="H251" s="196">
        <v>31.5</v>
      </c>
      <c r="I251" s="196">
        <v>21</v>
      </c>
      <c r="J251" s="196">
        <v>0.8</v>
      </c>
      <c r="K251" s="196">
        <v>7.5</v>
      </c>
      <c r="L251" s="38" t="s">
        <v>948</v>
      </c>
      <c r="M251" s="34" t="s">
        <v>963</v>
      </c>
    </row>
    <row r="252" spans="2:13" ht="15.75">
      <c r="B252" s="34" t="s">
        <v>947</v>
      </c>
      <c r="C252" s="195">
        <v>130</v>
      </c>
      <c r="D252" s="196">
        <f aca="true" t="shared" si="50" ref="D252:K252">SUM(D251/C251*C252)</f>
        <v>2.481818181818182</v>
      </c>
      <c r="E252" s="196">
        <f t="shared" si="50"/>
        <v>5.672727272727273</v>
      </c>
      <c r="F252" s="196">
        <f t="shared" si="50"/>
        <v>11.700000000000001</v>
      </c>
      <c r="G252" s="88">
        <f t="shared" si="50"/>
        <v>106.95454545454547</v>
      </c>
      <c r="H252" s="196">
        <f t="shared" si="50"/>
        <v>37.227272727272734</v>
      </c>
      <c r="I252" s="196">
        <f t="shared" si="50"/>
        <v>24.81818181818182</v>
      </c>
      <c r="J252" s="196">
        <f t="shared" si="50"/>
        <v>0.9454545454545457</v>
      </c>
      <c r="K252" s="196">
        <f t="shared" si="50"/>
        <v>8.863636363636365</v>
      </c>
      <c r="L252" s="38" t="s">
        <v>948</v>
      </c>
      <c r="M252" s="34" t="s">
        <v>964</v>
      </c>
    </row>
    <row r="253" spans="2:13" ht="15.75">
      <c r="B253" s="34" t="s">
        <v>947</v>
      </c>
      <c r="C253" s="92">
        <v>120</v>
      </c>
      <c r="D253" s="3">
        <v>2.3</v>
      </c>
      <c r="E253" s="3">
        <v>5.2</v>
      </c>
      <c r="F253" s="3">
        <v>10.8</v>
      </c>
      <c r="G253" s="4">
        <v>98.7</v>
      </c>
      <c r="H253" s="3">
        <v>34.4</v>
      </c>
      <c r="I253" s="3">
        <v>22.9</v>
      </c>
      <c r="J253" s="3">
        <v>0.84</v>
      </c>
      <c r="K253" s="3">
        <v>8.2</v>
      </c>
      <c r="L253" s="38" t="s">
        <v>948</v>
      </c>
      <c r="M253" s="34" t="s">
        <v>965</v>
      </c>
    </row>
    <row r="254" spans="2:14" ht="15.75">
      <c r="B254" s="34" t="s">
        <v>947</v>
      </c>
      <c r="C254" s="92">
        <v>150</v>
      </c>
      <c r="D254" s="3">
        <f aca="true" t="shared" si="51" ref="D254:K254">SUM(D253/C253*C254)</f>
        <v>2.875</v>
      </c>
      <c r="E254" s="3">
        <f t="shared" si="51"/>
        <v>6.500000000000001</v>
      </c>
      <c r="F254" s="3">
        <f t="shared" si="51"/>
        <v>13.500000000000004</v>
      </c>
      <c r="G254" s="4">
        <f t="shared" si="51"/>
        <v>123.37500000000004</v>
      </c>
      <c r="H254" s="3">
        <f t="shared" si="51"/>
        <v>43.00000000000001</v>
      </c>
      <c r="I254" s="3">
        <f t="shared" si="51"/>
        <v>28.625000000000004</v>
      </c>
      <c r="J254" s="3">
        <f t="shared" si="51"/>
        <v>1.0500000000000003</v>
      </c>
      <c r="K254" s="3">
        <f t="shared" si="51"/>
        <v>10.250000000000002</v>
      </c>
      <c r="L254" s="38" t="s">
        <v>948</v>
      </c>
      <c r="M254" s="34" t="s">
        <v>966</v>
      </c>
      <c r="N254" s="198"/>
    </row>
    <row r="255" spans="2:14" ht="15.75">
      <c r="B255" s="34" t="s">
        <v>947</v>
      </c>
      <c r="C255" s="195">
        <v>110</v>
      </c>
      <c r="D255" s="196">
        <v>2.2</v>
      </c>
      <c r="E255" s="196">
        <v>7.3</v>
      </c>
      <c r="F255" s="196">
        <v>9.6</v>
      </c>
      <c r="G255" s="88">
        <v>112.9</v>
      </c>
      <c r="H255" s="196">
        <v>38</v>
      </c>
      <c r="I255" s="196">
        <v>21.3</v>
      </c>
      <c r="J255" s="196">
        <v>0.8</v>
      </c>
      <c r="K255" s="196">
        <v>7.5</v>
      </c>
      <c r="L255" s="38" t="s">
        <v>948</v>
      </c>
      <c r="M255" s="34" t="s">
        <v>967</v>
      </c>
      <c r="N255" s="199"/>
    </row>
    <row r="256" spans="2:14" ht="15.75">
      <c r="B256" s="34" t="s">
        <v>947</v>
      </c>
      <c r="C256" s="195">
        <v>130</v>
      </c>
      <c r="D256" s="196">
        <f aca="true" t="shared" si="52" ref="D256:K256">SUM(D255/C255*C256)</f>
        <v>2.6</v>
      </c>
      <c r="E256" s="196">
        <f t="shared" si="52"/>
        <v>8.627272727272727</v>
      </c>
      <c r="F256" s="196">
        <f t="shared" si="52"/>
        <v>11.345454545454544</v>
      </c>
      <c r="G256" s="88">
        <f t="shared" si="52"/>
        <v>133.42727272727274</v>
      </c>
      <c r="H256" s="196">
        <f t="shared" si="52"/>
        <v>44.90909090909091</v>
      </c>
      <c r="I256" s="196">
        <f t="shared" si="52"/>
        <v>25.17272727272727</v>
      </c>
      <c r="J256" s="196">
        <f t="shared" si="52"/>
        <v>0.9454545454545453</v>
      </c>
      <c r="K256" s="196">
        <f t="shared" si="52"/>
        <v>8.863636363636363</v>
      </c>
      <c r="L256" s="38" t="s">
        <v>948</v>
      </c>
      <c r="M256" s="34" t="s">
        <v>968</v>
      </c>
      <c r="N256" s="199"/>
    </row>
    <row r="257" spans="2:13" ht="15.75">
      <c r="B257" s="34" t="s">
        <v>947</v>
      </c>
      <c r="C257" s="92">
        <v>120</v>
      </c>
      <c r="D257" s="3">
        <v>2.4</v>
      </c>
      <c r="E257" s="3">
        <v>8</v>
      </c>
      <c r="F257" s="3">
        <v>10.5</v>
      </c>
      <c r="G257" s="4">
        <v>123.2</v>
      </c>
      <c r="H257" s="3">
        <v>41.5</v>
      </c>
      <c r="I257" s="3">
        <v>23.2</v>
      </c>
      <c r="J257" s="3">
        <v>0.82</v>
      </c>
      <c r="K257" s="3">
        <v>8.2</v>
      </c>
      <c r="L257" s="38" t="s">
        <v>948</v>
      </c>
      <c r="M257" s="34" t="s">
        <v>969</v>
      </c>
    </row>
    <row r="258" spans="2:13" ht="15.75">
      <c r="B258" s="34" t="s">
        <v>947</v>
      </c>
      <c r="C258" s="92">
        <v>150</v>
      </c>
      <c r="D258" s="3">
        <f aca="true" t="shared" si="53" ref="D258:K258">SUM(D257/C257*C258)</f>
        <v>3</v>
      </c>
      <c r="E258" s="3">
        <f t="shared" si="53"/>
        <v>10</v>
      </c>
      <c r="F258" s="3">
        <f t="shared" si="53"/>
        <v>13.125</v>
      </c>
      <c r="G258" s="4">
        <f t="shared" si="53"/>
        <v>154</v>
      </c>
      <c r="H258" s="3">
        <f t="shared" si="53"/>
        <v>51.875</v>
      </c>
      <c r="I258" s="3">
        <f t="shared" si="53"/>
        <v>28.999999999999996</v>
      </c>
      <c r="J258" s="3">
        <f t="shared" si="53"/>
        <v>1.025</v>
      </c>
      <c r="K258" s="3">
        <f t="shared" si="53"/>
        <v>10.25</v>
      </c>
      <c r="L258" s="38" t="s">
        <v>948</v>
      </c>
      <c r="M258" s="34" t="s">
        <v>970</v>
      </c>
    </row>
    <row r="259" spans="2:13" ht="15.75">
      <c r="B259" s="34" t="s">
        <v>971</v>
      </c>
      <c r="C259" s="195">
        <v>110</v>
      </c>
      <c r="D259" s="196">
        <v>1.8</v>
      </c>
      <c r="E259" s="196">
        <v>4.4</v>
      </c>
      <c r="F259" s="196">
        <v>10.5</v>
      </c>
      <c r="G259" s="88">
        <v>89.2</v>
      </c>
      <c r="H259" s="196">
        <v>34.2</v>
      </c>
      <c r="I259" s="196">
        <v>22.2</v>
      </c>
      <c r="J259" s="196">
        <v>0.9</v>
      </c>
      <c r="K259" s="196">
        <v>8</v>
      </c>
      <c r="L259" s="38" t="s">
        <v>972</v>
      </c>
      <c r="M259" s="34" t="s">
        <v>973</v>
      </c>
    </row>
    <row r="260" spans="2:13" ht="15.75">
      <c r="B260" s="34" t="s">
        <v>947</v>
      </c>
      <c r="C260" s="35">
        <v>130</v>
      </c>
      <c r="D260" s="196">
        <f aca="true" t="shared" si="54" ref="D260:K260">SUM(D259/C259*C260)</f>
        <v>2.1272727272727274</v>
      </c>
      <c r="E260" s="196">
        <f t="shared" si="54"/>
        <v>5.200000000000001</v>
      </c>
      <c r="F260" s="196">
        <f t="shared" si="54"/>
        <v>12.409090909090912</v>
      </c>
      <c r="G260" s="88">
        <f t="shared" si="54"/>
        <v>105.41818181818184</v>
      </c>
      <c r="H260" s="196">
        <f t="shared" si="54"/>
        <v>40.41818181818182</v>
      </c>
      <c r="I260" s="196">
        <f t="shared" si="54"/>
        <v>26.236363636363635</v>
      </c>
      <c r="J260" s="196">
        <f t="shared" si="54"/>
        <v>1.0636363636363637</v>
      </c>
      <c r="K260" s="196">
        <f t="shared" si="54"/>
        <v>9.454545454545455</v>
      </c>
      <c r="L260" s="38" t="s">
        <v>972</v>
      </c>
      <c r="M260" s="34" t="s">
        <v>974</v>
      </c>
    </row>
    <row r="261" spans="2:13" ht="15.75">
      <c r="B261" s="34" t="s">
        <v>971</v>
      </c>
      <c r="C261" s="35">
        <v>120</v>
      </c>
      <c r="D261" s="196">
        <v>2</v>
      </c>
      <c r="E261" s="196">
        <v>4.85</v>
      </c>
      <c r="F261" s="196">
        <v>11.5</v>
      </c>
      <c r="G261" s="88">
        <v>97.4</v>
      </c>
      <c r="H261" s="196">
        <v>37.3</v>
      </c>
      <c r="I261" s="196">
        <v>24.2</v>
      </c>
      <c r="J261" s="196">
        <v>0.96</v>
      </c>
      <c r="K261" s="196">
        <v>8.7</v>
      </c>
      <c r="L261" s="38" t="s">
        <v>972</v>
      </c>
      <c r="M261" s="34" t="s">
        <v>950</v>
      </c>
    </row>
    <row r="262" spans="2:13" ht="15.75">
      <c r="B262" s="34" t="s">
        <v>971</v>
      </c>
      <c r="C262" s="35">
        <v>150</v>
      </c>
      <c r="D262" s="196">
        <f aca="true" t="shared" si="55" ref="D262:K262">SUM(D261/C261*C262)</f>
        <v>2.5</v>
      </c>
      <c r="E262" s="196">
        <f t="shared" si="55"/>
        <v>6.0625</v>
      </c>
      <c r="F262" s="196">
        <f t="shared" si="55"/>
        <v>14.375</v>
      </c>
      <c r="G262" s="88">
        <f t="shared" si="55"/>
        <v>121.75</v>
      </c>
      <c r="H262" s="196">
        <f t="shared" si="55"/>
        <v>46.62499999999999</v>
      </c>
      <c r="I262" s="196">
        <f t="shared" si="55"/>
        <v>30.249999999999996</v>
      </c>
      <c r="J262" s="196">
        <f t="shared" si="55"/>
        <v>1.2</v>
      </c>
      <c r="K262" s="196">
        <f t="shared" si="55"/>
        <v>10.875</v>
      </c>
      <c r="L262" s="38" t="s">
        <v>972</v>
      </c>
      <c r="M262" s="34" t="s">
        <v>951</v>
      </c>
    </row>
    <row r="263" spans="2:13" ht="15.75">
      <c r="B263" s="34" t="s">
        <v>971</v>
      </c>
      <c r="C263" s="35">
        <v>110</v>
      </c>
      <c r="D263" s="196">
        <v>1.97</v>
      </c>
      <c r="E263" s="196">
        <v>4.7</v>
      </c>
      <c r="F263" s="196">
        <v>10.4</v>
      </c>
      <c r="G263" s="88">
        <v>92.1</v>
      </c>
      <c r="H263" s="196">
        <v>39.6</v>
      </c>
      <c r="I263" s="196">
        <v>21.5</v>
      </c>
      <c r="J263" s="196">
        <v>0.8</v>
      </c>
      <c r="K263" s="196">
        <v>8.5</v>
      </c>
      <c r="L263" s="38" t="s">
        <v>972</v>
      </c>
      <c r="M263" s="34" t="s">
        <v>975</v>
      </c>
    </row>
    <row r="264" spans="2:13" ht="15.75">
      <c r="B264" s="34" t="s">
        <v>971</v>
      </c>
      <c r="C264" s="35">
        <v>130</v>
      </c>
      <c r="D264" s="196">
        <f aca="true" t="shared" si="56" ref="D264:K264">SUM(D263/C263*C264)</f>
        <v>2.328181818181818</v>
      </c>
      <c r="E264" s="196">
        <f t="shared" si="56"/>
        <v>5.554545454545455</v>
      </c>
      <c r="F264" s="196">
        <f t="shared" si="56"/>
        <v>12.290909090909091</v>
      </c>
      <c r="G264" s="88">
        <f t="shared" si="56"/>
        <v>108.84545454545453</v>
      </c>
      <c r="H264" s="196">
        <f t="shared" si="56"/>
        <v>46.8</v>
      </c>
      <c r="I264" s="196">
        <f t="shared" si="56"/>
        <v>25.409090909090907</v>
      </c>
      <c r="J264" s="196">
        <f t="shared" si="56"/>
        <v>0.9454545454545453</v>
      </c>
      <c r="K264" s="196">
        <f t="shared" si="56"/>
        <v>10.045454545454543</v>
      </c>
      <c r="L264" s="38" t="s">
        <v>972</v>
      </c>
      <c r="M264" s="34" t="s">
        <v>976</v>
      </c>
    </row>
    <row r="265" spans="2:13" ht="15.75">
      <c r="B265" s="34" t="s">
        <v>971</v>
      </c>
      <c r="C265" s="35">
        <v>120</v>
      </c>
      <c r="D265" s="196">
        <v>2.2</v>
      </c>
      <c r="E265" s="196">
        <v>8</v>
      </c>
      <c r="F265" s="196">
        <v>11</v>
      </c>
      <c r="G265" s="88">
        <v>124.8</v>
      </c>
      <c r="H265" s="196">
        <v>50.3</v>
      </c>
      <c r="I265" s="196">
        <v>23.8</v>
      </c>
      <c r="J265" s="196">
        <v>0.9</v>
      </c>
      <c r="K265" s="196">
        <v>9.3</v>
      </c>
      <c r="L265" s="38" t="s">
        <v>972</v>
      </c>
      <c r="M265" s="34" t="s">
        <v>954</v>
      </c>
    </row>
    <row r="266" spans="2:13" ht="15.75">
      <c r="B266" s="34" t="s">
        <v>971</v>
      </c>
      <c r="C266" s="35">
        <v>150</v>
      </c>
      <c r="D266" s="196">
        <f aca="true" t="shared" si="57" ref="D266:K266">SUM(D265/C265*C266)</f>
        <v>2.75</v>
      </c>
      <c r="E266" s="196">
        <f t="shared" si="57"/>
        <v>10</v>
      </c>
      <c r="F266" s="196">
        <f t="shared" si="57"/>
        <v>13.75</v>
      </c>
      <c r="G266" s="88">
        <f t="shared" si="57"/>
        <v>156</v>
      </c>
      <c r="H266" s="196">
        <f t="shared" si="57"/>
        <v>62.875</v>
      </c>
      <c r="I266" s="196">
        <f t="shared" si="57"/>
        <v>29.750000000000004</v>
      </c>
      <c r="J266" s="196">
        <f t="shared" si="57"/>
        <v>1.125</v>
      </c>
      <c r="K266" s="196">
        <f t="shared" si="57"/>
        <v>11.625</v>
      </c>
      <c r="L266" s="38" t="s">
        <v>972</v>
      </c>
      <c r="M266" s="34" t="s">
        <v>955</v>
      </c>
    </row>
    <row r="267" spans="2:13" ht="15.75">
      <c r="B267" s="34" t="s">
        <v>971</v>
      </c>
      <c r="C267" s="195">
        <v>110</v>
      </c>
      <c r="D267" s="196">
        <v>2</v>
      </c>
      <c r="E267" s="196">
        <v>7.3</v>
      </c>
      <c r="F267" s="196">
        <v>10.1</v>
      </c>
      <c r="G267" s="88">
        <v>114.4</v>
      </c>
      <c r="H267" s="196">
        <v>46.1</v>
      </c>
      <c r="I267" s="196">
        <v>21.8</v>
      </c>
      <c r="J267" s="196">
        <v>0.8</v>
      </c>
      <c r="K267" s="196">
        <v>8.5</v>
      </c>
      <c r="L267" s="38" t="s">
        <v>972</v>
      </c>
      <c r="M267" s="34" t="s">
        <v>977</v>
      </c>
    </row>
    <row r="268" spans="2:13" ht="15.75">
      <c r="B268" s="34" t="s">
        <v>971</v>
      </c>
      <c r="C268" s="195">
        <v>130</v>
      </c>
      <c r="D268" s="196">
        <f aca="true" t="shared" si="58" ref="D268:K268">SUM(D267/C267*C268)</f>
        <v>2.3636363636363633</v>
      </c>
      <c r="E268" s="196">
        <f t="shared" si="58"/>
        <v>8.627272727272725</v>
      </c>
      <c r="F268" s="196">
        <f t="shared" si="58"/>
        <v>11.936363636363634</v>
      </c>
      <c r="G268" s="88">
        <f t="shared" si="58"/>
        <v>135.2</v>
      </c>
      <c r="H268" s="196">
        <f t="shared" si="58"/>
        <v>54.48181818181818</v>
      </c>
      <c r="I268" s="196">
        <f t="shared" si="58"/>
        <v>25.763636363636362</v>
      </c>
      <c r="J268" s="196">
        <f t="shared" si="58"/>
        <v>0.9454545454545454</v>
      </c>
      <c r="K268" s="196">
        <f t="shared" si="58"/>
        <v>10.045454545454545</v>
      </c>
      <c r="L268" s="38" t="s">
        <v>972</v>
      </c>
      <c r="M268" s="34" t="s">
        <v>978</v>
      </c>
    </row>
    <row r="269" spans="2:13" ht="15.75">
      <c r="B269" s="34" t="s">
        <v>971</v>
      </c>
      <c r="C269" s="35">
        <v>120</v>
      </c>
      <c r="D269" s="196">
        <v>2.2</v>
      </c>
      <c r="E269" s="196">
        <v>8</v>
      </c>
      <c r="F269" s="196">
        <v>11</v>
      </c>
      <c r="G269" s="88">
        <v>124.8</v>
      </c>
      <c r="H269" s="196">
        <v>50.3</v>
      </c>
      <c r="I269" s="196">
        <v>23.8</v>
      </c>
      <c r="J269" s="196">
        <v>0.9</v>
      </c>
      <c r="K269" s="196">
        <v>9.3</v>
      </c>
      <c r="L269" s="38" t="s">
        <v>972</v>
      </c>
      <c r="M269" s="34" t="s">
        <v>957</v>
      </c>
    </row>
    <row r="270" spans="2:13" ht="15.75">
      <c r="B270" s="34" t="s">
        <v>971</v>
      </c>
      <c r="C270" s="35">
        <v>150</v>
      </c>
      <c r="D270" s="196">
        <f aca="true" t="shared" si="59" ref="D270:K270">SUM(D269/C269*C270)</f>
        <v>2.75</v>
      </c>
      <c r="E270" s="196">
        <f t="shared" si="59"/>
        <v>10</v>
      </c>
      <c r="F270" s="196">
        <f t="shared" si="59"/>
        <v>13.75</v>
      </c>
      <c r="G270" s="88">
        <f t="shared" si="59"/>
        <v>156</v>
      </c>
      <c r="H270" s="196">
        <f t="shared" si="59"/>
        <v>62.875</v>
      </c>
      <c r="I270" s="196">
        <f t="shared" si="59"/>
        <v>29.750000000000004</v>
      </c>
      <c r="J270" s="196">
        <f t="shared" si="59"/>
        <v>1.125</v>
      </c>
      <c r="K270" s="196">
        <f t="shared" si="59"/>
        <v>11.625</v>
      </c>
      <c r="L270" s="38" t="s">
        <v>972</v>
      </c>
      <c r="M270" s="34" t="s">
        <v>958</v>
      </c>
    </row>
    <row r="271" spans="2:13" ht="15.75">
      <c r="B271" s="34" t="s">
        <v>971</v>
      </c>
      <c r="C271" s="35">
        <v>110</v>
      </c>
      <c r="D271" s="196">
        <v>2</v>
      </c>
      <c r="E271" s="196">
        <v>4.5</v>
      </c>
      <c r="F271" s="196">
        <v>11.5</v>
      </c>
      <c r="G271" s="88">
        <v>94.5</v>
      </c>
      <c r="H271" s="196">
        <v>41.1</v>
      </c>
      <c r="I271" s="196">
        <v>24.4</v>
      </c>
      <c r="J271" s="196">
        <v>1</v>
      </c>
      <c r="K271" s="196">
        <v>9.7</v>
      </c>
      <c r="L271" s="38" t="s">
        <v>972</v>
      </c>
      <c r="M271" s="34" t="s">
        <v>959</v>
      </c>
    </row>
    <row r="272" spans="2:13" ht="15.75">
      <c r="B272" s="34" t="s">
        <v>971</v>
      </c>
      <c r="C272" s="35">
        <v>130</v>
      </c>
      <c r="D272" s="196">
        <f aca="true" t="shared" si="60" ref="D272:K272">SUM(D271/C271*C272)</f>
        <v>2.3636363636363633</v>
      </c>
      <c r="E272" s="196">
        <f t="shared" si="60"/>
        <v>5.3181818181818175</v>
      </c>
      <c r="F272" s="196">
        <f t="shared" si="60"/>
        <v>13.590909090909088</v>
      </c>
      <c r="G272" s="88">
        <f t="shared" si="60"/>
        <v>111.68181818181816</v>
      </c>
      <c r="H272" s="196">
        <f t="shared" si="60"/>
        <v>48.57272727272726</v>
      </c>
      <c r="I272" s="196">
        <f t="shared" si="60"/>
        <v>28.83636363636363</v>
      </c>
      <c r="J272" s="196">
        <f t="shared" si="60"/>
        <v>1.1818181818181817</v>
      </c>
      <c r="K272" s="196">
        <f t="shared" si="60"/>
        <v>11.463636363636361</v>
      </c>
      <c r="L272" s="38" t="s">
        <v>972</v>
      </c>
      <c r="M272" s="34" t="s">
        <v>960</v>
      </c>
    </row>
    <row r="273" spans="2:13" ht="15.75">
      <c r="B273" s="34" t="s">
        <v>971</v>
      </c>
      <c r="C273" s="35">
        <v>120</v>
      </c>
      <c r="D273" s="196">
        <v>2.2</v>
      </c>
      <c r="E273" s="196">
        <v>4.9</v>
      </c>
      <c r="F273" s="196">
        <v>12.56</v>
      </c>
      <c r="G273" s="88">
        <v>103.1</v>
      </c>
      <c r="H273" s="196">
        <v>44.9</v>
      </c>
      <c r="I273" s="196">
        <v>26.6</v>
      </c>
      <c r="J273" s="196">
        <v>1.1</v>
      </c>
      <c r="K273" s="196">
        <v>10.6</v>
      </c>
      <c r="L273" s="38" t="s">
        <v>972</v>
      </c>
      <c r="M273" s="34" t="s">
        <v>961</v>
      </c>
    </row>
    <row r="274" spans="2:13" ht="15.75">
      <c r="B274" s="34" t="s">
        <v>971</v>
      </c>
      <c r="C274" s="35">
        <v>150</v>
      </c>
      <c r="D274" s="196">
        <f aca="true" t="shared" si="61" ref="D274:K274">SUM(D273/C273*C274)</f>
        <v>2.75</v>
      </c>
      <c r="E274" s="196">
        <f t="shared" si="61"/>
        <v>6.124999999999999</v>
      </c>
      <c r="F274" s="196">
        <f t="shared" si="61"/>
        <v>15.699999999999998</v>
      </c>
      <c r="G274" s="88">
        <f t="shared" si="61"/>
        <v>128.87499999999997</v>
      </c>
      <c r="H274" s="196">
        <f t="shared" si="61"/>
        <v>56.124999999999986</v>
      </c>
      <c r="I274" s="196">
        <f t="shared" si="61"/>
        <v>33.24999999999999</v>
      </c>
      <c r="J274" s="196">
        <f t="shared" si="61"/>
        <v>1.3749999999999996</v>
      </c>
      <c r="K274" s="196">
        <f t="shared" si="61"/>
        <v>13.249999999999993</v>
      </c>
      <c r="L274" s="38" t="s">
        <v>972</v>
      </c>
      <c r="M274" s="34" t="s">
        <v>962</v>
      </c>
    </row>
    <row r="275" spans="2:13" ht="15.75">
      <c r="B275" s="34" t="s">
        <v>971</v>
      </c>
      <c r="C275" s="35">
        <v>110</v>
      </c>
      <c r="D275" s="196">
        <v>2.1</v>
      </c>
      <c r="E275" s="196">
        <v>4.7</v>
      </c>
      <c r="F275" s="196">
        <v>10.9</v>
      </c>
      <c r="G275" s="88">
        <v>94.5</v>
      </c>
      <c r="H275" s="196">
        <v>44.7</v>
      </c>
      <c r="I275" s="196">
        <v>22.5</v>
      </c>
      <c r="J275" s="196">
        <v>0.9</v>
      </c>
      <c r="K275" s="196">
        <v>9.4</v>
      </c>
      <c r="L275" s="38" t="s">
        <v>972</v>
      </c>
      <c r="M275" s="34" t="s">
        <v>963</v>
      </c>
    </row>
    <row r="276" spans="2:13" ht="15.75">
      <c r="B276" s="34" t="s">
        <v>971</v>
      </c>
      <c r="C276" s="35">
        <v>130</v>
      </c>
      <c r="D276" s="196">
        <f aca="true" t="shared" si="62" ref="D276:K276">SUM(D275/C275*C276)</f>
        <v>2.481818181818182</v>
      </c>
      <c r="E276" s="196">
        <f t="shared" si="62"/>
        <v>5.554545454545455</v>
      </c>
      <c r="F276" s="196">
        <f t="shared" si="62"/>
        <v>12.881818181818181</v>
      </c>
      <c r="G276" s="88">
        <f t="shared" si="62"/>
        <v>111.68181818181816</v>
      </c>
      <c r="H276" s="196">
        <f t="shared" si="62"/>
        <v>52.82727272727272</v>
      </c>
      <c r="I276" s="196">
        <f t="shared" si="62"/>
        <v>26.590909090909083</v>
      </c>
      <c r="J276" s="196">
        <f t="shared" si="62"/>
        <v>1.0636363636363633</v>
      </c>
      <c r="K276" s="196">
        <f t="shared" si="62"/>
        <v>11.109090909090906</v>
      </c>
      <c r="L276" s="38" t="s">
        <v>972</v>
      </c>
      <c r="M276" s="34" t="s">
        <v>964</v>
      </c>
    </row>
    <row r="277" spans="2:13" ht="15.75">
      <c r="B277" s="34" t="s">
        <v>971</v>
      </c>
      <c r="C277" s="35">
        <v>120</v>
      </c>
      <c r="D277" s="196">
        <v>2.3</v>
      </c>
      <c r="E277" s="196">
        <v>5.16</v>
      </c>
      <c r="F277" s="196">
        <v>11.89</v>
      </c>
      <c r="G277" s="88">
        <v>103.1</v>
      </c>
      <c r="H277" s="196">
        <v>48.7</v>
      </c>
      <c r="I277" s="196">
        <v>24.6</v>
      </c>
      <c r="J277" s="196">
        <v>1.02</v>
      </c>
      <c r="K277" s="196">
        <v>10.3</v>
      </c>
      <c r="L277" s="38" t="s">
        <v>972</v>
      </c>
      <c r="M277" s="34" t="s">
        <v>965</v>
      </c>
    </row>
    <row r="278" spans="2:13" ht="15.75">
      <c r="B278" s="34" t="s">
        <v>971</v>
      </c>
      <c r="C278" s="35">
        <v>150</v>
      </c>
      <c r="D278" s="196">
        <f aca="true" t="shared" si="63" ref="D278:K278">SUM(D277/C277*C278)</f>
        <v>2.875</v>
      </c>
      <c r="E278" s="196">
        <f t="shared" si="63"/>
        <v>6.450000000000001</v>
      </c>
      <c r="F278" s="196">
        <f t="shared" si="63"/>
        <v>14.862500000000002</v>
      </c>
      <c r="G278" s="88">
        <f t="shared" si="63"/>
        <v>128.87500000000003</v>
      </c>
      <c r="H278" s="196">
        <f t="shared" si="63"/>
        <v>60.87500000000002</v>
      </c>
      <c r="I278" s="196">
        <f t="shared" si="63"/>
        <v>30.750000000000014</v>
      </c>
      <c r="J278" s="196">
        <f t="shared" si="63"/>
        <v>1.2750000000000004</v>
      </c>
      <c r="K278" s="196">
        <f t="shared" si="63"/>
        <v>12.875000000000004</v>
      </c>
      <c r="L278" s="38" t="s">
        <v>972</v>
      </c>
      <c r="M278" s="34" t="s">
        <v>966</v>
      </c>
    </row>
    <row r="279" spans="2:13" ht="15.75">
      <c r="B279" s="34" t="s">
        <v>971</v>
      </c>
      <c r="C279" s="35">
        <v>110</v>
      </c>
      <c r="D279" s="196">
        <v>2.2</v>
      </c>
      <c r="E279" s="196">
        <v>7.3</v>
      </c>
      <c r="F279" s="196">
        <v>10.63</v>
      </c>
      <c r="G279" s="88">
        <v>116.8</v>
      </c>
      <c r="H279" s="196">
        <v>51.2</v>
      </c>
      <c r="I279" s="196">
        <v>22.8</v>
      </c>
      <c r="J279" s="196">
        <v>0.9</v>
      </c>
      <c r="K279" s="196">
        <v>9.4</v>
      </c>
      <c r="L279" s="38" t="s">
        <v>972</v>
      </c>
      <c r="M279" s="34" t="s">
        <v>967</v>
      </c>
    </row>
    <row r="280" spans="2:13" ht="15.75">
      <c r="B280" s="34" t="s">
        <v>971</v>
      </c>
      <c r="C280" s="35">
        <v>130</v>
      </c>
      <c r="D280" s="196">
        <f aca="true" t="shared" si="64" ref="D280:K280">SUM(D279/C279*C280)</f>
        <v>2.6</v>
      </c>
      <c r="E280" s="196">
        <f t="shared" si="64"/>
        <v>8.627272727272727</v>
      </c>
      <c r="F280" s="196">
        <f t="shared" si="64"/>
        <v>12.562727272727274</v>
      </c>
      <c r="G280" s="88">
        <f t="shared" si="64"/>
        <v>138.03636363636363</v>
      </c>
      <c r="H280" s="196">
        <f t="shared" si="64"/>
        <v>60.50909090909091</v>
      </c>
      <c r="I280" s="196">
        <f t="shared" si="64"/>
        <v>26.945454545454545</v>
      </c>
      <c r="J280" s="196">
        <f t="shared" si="64"/>
        <v>1.0636363636363635</v>
      </c>
      <c r="K280" s="196">
        <f t="shared" si="64"/>
        <v>11.109090909090908</v>
      </c>
      <c r="L280" s="38" t="s">
        <v>972</v>
      </c>
      <c r="M280" s="34" t="s">
        <v>968</v>
      </c>
    </row>
    <row r="281" spans="2:13" ht="15.75">
      <c r="B281" s="34" t="s">
        <v>971</v>
      </c>
      <c r="C281" s="35">
        <v>120</v>
      </c>
      <c r="D281" s="196">
        <v>2.35</v>
      </c>
      <c r="E281" s="196">
        <v>7.97</v>
      </c>
      <c r="F281" s="196">
        <v>11.6</v>
      </c>
      <c r="G281" s="88">
        <v>127.4</v>
      </c>
      <c r="H281" s="196">
        <v>55.8</v>
      </c>
      <c r="I281" s="196">
        <v>24.9</v>
      </c>
      <c r="J281" s="196">
        <v>1.01</v>
      </c>
      <c r="K281" s="196">
        <v>10.3</v>
      </c>
      <c r="L281" s="38" t="s">
        <v>972</v>
      </c>
      <c r="M281" s="34" t="s">
        <v>969</v>
      </c>
    </row>
    <row r="282" spans="2:13" ht="15.75">
      <c r="B282" s="34" t="s">
        <v>971</v>
      </c>
      <c r="C282" s="35">
        <v>150</v>
      </c>
      <c r="D282" s="196">
        <f aca="true" t="shared" si="65" ref="D282:K282">SUM(D281/C281*C282)</f>
        <v>2.9375</v>
      </c>
      <c r="E282" s="196">
        <f t="shared" si="65"/>
        <v>9.962499999999999</v>
      </c>
      <c r="F282" s="196">
        <f t="shared" si="65"/>
        <v>14.499999999999998</v>
      </c>
      <c r="G282" s="88">
        <f t="shared" si="65"/>
        <v>159.25</v>
      </c>
      <c r="H282" s="196">
        <f t="shared" si="65"/>
        <v>69.75</v>
      </c>
      <c r="I282" s="196">
        <f t="shared" si="65"/>
        <v>31.125</v>
      </c>
      <c r="J282" s="196">
        <f t="shared" si="65"/>
        <v>1.2625</v>
      </c>
      <c r="K282" s="196">
        <f t="shared" si="65"/>
        <v>12.875</v>
      </c>
      <c r="L282" s="38" t="s">
        <v>972</v>
      </c>
      <c r="M282" s="34" t="s">
        <v>970</v>
      </c>
    </row>
    <row r="283" spans="2:13" ht="15.75">
      <c r="B283" s="34" t="s">
        <v>979</v>
      </c>
      <c r="C283" s="35">
        <v>110</v>
      </c>
      <c r="D283" s="58">
        <v>1.98</v>
      </c>
      <c r="E283" s="58">
        <v>4.46</v>
      </c>
      <c r="F283" s="58">
        <v>11.62</v>
      </c>
      <c r="G283" s="43">
        <v>94.49</v>
      </c>
      <c r="H283" s="58">
        <v>32.81</v>
      </c>
      <c r="I283" s="58">
        <v>23.2</v>
      </c>
      <c r="J283" s="58">
        <v>0.92</v>
      </c>
      <c r="K283" s="58">
        <v>9.42</v>
      </c>
      <c r="L283" s="38" t="s">
        <v>980</v>
      </c>
      <c r="M283" s="34" t="s">
        <v>981</v>
      </c>
    </row>
    <row r="284" spans="2:13" ht="15.75">
      <c r="B284" s="34" t="s">
        <v>979</v>
      </c>
      <c r="C284" s="35">
        <v>130</v>
      </c>
      <c r="D284" s="58">
        <v>2.3</v>
      </c>
      <c r="E284" s="58">
        <v>5.2</v>
      </c>
      <c r="F284" s="58">
        <v>13.5</v>
      </c>
      <c r="G284" s="43">
        <v>110</v>
      </c>
      <c r="H284" s="58">
        <v>38.2</v>
      </c>
      <c r="I284" s="58">
        <v>27</v>
      </c>
      <c r="J284" s="58">
        <v>1.1</v>
      </c>
      <c r="K284" s="58">
        <v>11.3</v>
      </c>
      <c r="L284" s="38" t="s">
        <v>980</v>
      </c>
      <c r="M284" s="34" t="s">
        <v>982</v>
      </c>
    </row>
    <row r="285" spans="2:13" ht="15.75">
      <c r="B285" s="34" t="s">
        <v>979</v>
      </c>
      <c r="C285" s="35">
        <v>120</v>
      </c>
      <c r="D285" s="58">
        <v>2.16</v>
      </c>
      <c r="E285" s="58">
        <v>4.86</v>
      </c>
      <c r="F285" s="58">
        <v>12.67</v>
      </c>
      <c r="G285" s="43">
        <v>103.1</v>
      </c>
      <c r="H285" s="58">
        <v>35.8</v>
      </c>
      <c r="I285" s="58">
        <v>25.31</v>
      </c>
      <c r="J285" s="58">
        <v>1.01</v>
      </c>
      <c r="K285" s="58">
        <v>10.28</v>
      </c>
      <c r="L285" s="38" t="s">
        <v>980</v>
      </c>
      <c r="M285" s="34" t="s">
        <v>983</v>
      </c>
    </row>
    <row r="286" spans="2:13" ht="15.75">
      <c r="B286" s="34" t="s">
        <v>979</v>
      </c>
      <c r="C286" s="35">
        <v>150</v>
      </c>
      <c r="D286" s="58">
        <v>2.7</v>
      </c>
      <c r="E286" s="58">
        <v>6.1</v>
      </c>
      <c r="F286" s="58">
        <v>15.9</v>
      </c>
      <c r="G286" s="43">
        <v>129</v>
      </c>
      <c r="H286" s="58">
        <v>44.8</v>
      </c>
      <c r="I286" s="58">
        <v>31.7</v>
      </c>
      <c r="J286" s="58">
        <v>1.3</v>
      </c>
      <c r="K286" s="58">
        <v>13.2</v>
      </c>
      <c r="L286" s="38" t="s">
        <v>980</v>
      </c>
      <c r="M286" s="34" t="s">
        <v>984</v>
      </c>
    </row>
    <row r="287" spans="2:13" ht="15.75">
      <c r="B287" s="34" t="s">
        <v>979</v>
      </c>
      <c r="C287" s="35">
        <v>110</v>
      </c>
      <c r="D287" s="58">
        <v>2.06</v>
      </c>
      <c r="E287" s="58">
        <v>4.7</v>
      </c>
      <c r="F287" s="58">
        <v>10.99</v>
      </c>
      <c r="G287" s="43">
        <v>94.49</v>
      </c>
      <c r="H287" s="58">
        <v>36.36</v>
      </c>
      <c r="I287" s="58">
        <v>21.34</v>
      </c>
      <c r="J287" s="58">
        <v>0.847</v>
      </c>
      <c r="K287" s="58">
        <v>9.2</v>
      </c>
      <c r="L287" s="38" t="s">
        <v>980</v>
      </c>
      <c r="M287" s="34" t="s">
        <v>985</v>
      </c>
    </row>
    <row r="288" spans="2:13" ht="15.75">
      <c r="B288" s="34" t="s">
        <v>979</v>
      </c>
      <c r="C288" s="35">
        <v>130</v>
      </c>
      <c r="D288" s="58">
        <f aca="true" t="shared" si="66" ref="D288:K288">SUM(D287/C287*C288)</f>
        <v>2.4345454545454546</v>
      </c>
      <c r="E288" s="58">
        <f t="shared" si="66"/>
        <v>5.554545454545455</v>
      </c>
      <c r="F288" s="58">
        <f t="shared" si="66"/>
        <v>12.988181818181818</v>
      </c>
      <c r="G288" s="43">
        <f t="shared" si="66"/>
        <v>111.67</v>
      </c>
      <c r="H288" s="58">
        <f t="shared" si="66"/>
        <v>42.970909090909096</v>
      </c>
      <c r="I288" s="58">
        <f t="shared" si="66"/>
        <v>25.220000000000002</v>
      </c>
      <c r="J288" s="58">
        <f t="shared" si="66"/>
        <v>1.0010000000000001</v>
      </c>
      <c r="K288" s="58">
        <f t="shared" si="66"/>
        <v>10.872727272727273</v>
      </c>
      <c r="L288" s="38" t="s">
        <v>980</v>
      </c>
      <c r="M288" s="34" t="s">
        <v>986</v>
      </c>
    </row>
    <row r="289" spans="2:13" ht="15.75">
      <c r="B289" s="34" t="s">
        <v>979</v>
      </c>
      <c r="C289" s="35">
        <v>120</v>
      </c>
      <c r="D289" s="58">
        <v>2.24</v>
      </c>
      <c r="E289" s="58">
        <v>5.12</v>
      </c>
      <c r="F289" s="58">
        <v>11.99</v>
      </c>
      <c r="G289" s="43">
        <v>103.1</v>
      </c>
      <c r="H289" s="58">
        <v>39.66</v>
      </c>
      <c r="I289" s="58">
        <v>23.28</v>
      </c>
      <c r="J289" s="58">
        <v>0.9</v>
      </c>
      <c r="K289" s="58">
        <v>9.96</v>
      </c>
      <c r="L289" s="38" t="s">
        <v>980</v>
      </c>
      <c r="M289" s="34" t="s">
        <v>987</v>
      </c>
    </row>
    <row r="290" spans="2:13" ht="15.75">
      <c r="B290" s="34" t="s">
        <v>979</v>
      </c>
      <c r="C290" s="35">
        <v>150</v>
      </c>
      <c r="D290" s="58">
        <f aca="true" t="shared" si="67" ref="D290:K290">SUM(D289/C289*C290)</f>
        <v>2.8000000000000003</v>
      </c>
      <c r="E290" s="58">
        <f t="shared" si="67"/>
        <v>6.4</v>
      </c>
      <c r="F290" s="58">
        <f t="shared" si="67"/>
        <v>14.9875</v>
      </c>
      <c r="G290" s="43">
        <f t="shared" si="67"/>
        <v>128.875</v>
      </c>
      <c r="H290" s="58">
        <f t="shared" si="67"/>
        <v>49.575</v>
      </c>
      <c r="I290" s="58">
        <f t="shared" si="67"/>
        <v>29.100000000000005</v>
      </c>
      <c r="J290" s="58">
        <f t="shared" si="67"/>
        <v>1.1250000000000002</v>
      </c>
      <c r="K290" s="58">
        <f t="shared" si="67"/>
        <v>12.450000000000005</v>
      </c>
      <c r="L290" s="38" t="s">
        <v>980</v>
      </c>
      <c r="M290" s="34" t="s">
        <v>988</v>
      </c>
    </row>
    <row r="291" spans="2:13" ht="15.75">
      <c r="B291" s="34" t="s">
        <v>979</v>
      </c>
      <c r="C291" s="35">
        <v>110</v>
      </c>
      <c r="D291" s="58">
        <v>2.11</v>
      </c>
      <c r="E291" s="58">
        <v>7.49</v>
      </c>
      <c r="F291" s="58">
        <v>10.72</v>
      </c>
      <c r="G291" s="43">
        <v>116.8</v>
      </c>
      <c r="H291" s="58">
        <v>42.86</v>
      </c>
      <c r="I291" s="58">
        <v>21.65</v>
      </c>
      <c r="J291" s="58">
        <v>0.84</v>
      </c>
      <c r="K291" s="58">
        <v>9.13</v>
      </c>
      <c r="L291" s="38" t="s">
        <v>980</v>
      </c>
      <c r="M291" s="34" t="s">
        <v>989</v>
      </c>
    </row>
    <row r="292" spans="2:13" ht="15.75">
      <c r="B292" s="34" t="s">
        <v>979</v>
      </c>
      <c r="C292" s="35">
        <v>130</v>
      </c>
      <c r="D292" s="58">
        <f aca="true" t="shared" si="68" ref="D292:K292">SUM(D291/C291*C292)</f>
        <v>2.4936363636363637</v>
      </c>
      <c r="E292" s="58">
        <f t="shared" si="68"/>
        <v>8.851818181818183</v>
      </c>
      <c r="F292" s="58">
        <f t="shared" si="68"/>
        <v>12.669090909090912</v>
      </c>
      <c r="G292" s="43">
        <f t="shared" si="68"/>
        <v>138.03636363636366</v>
      </c>
      <c r="H292" s="58">
        <f t="shared" si="68"/>
        <v>50.652727272727276</v>
      </c>
      <c r="I292" s="58">
        <f t="shared" si="68"/>
        <v>25.58636363636364</v>
      </c>
      <c r="J292" s="58">
        <f t="shared" si="68"/>
        <v>0.9927272727272729</v>
      </c>
      <c r="K292" s="58">
        <f t="shared" si="68"/>
        <v>10.790000000000003</v>
      </c>
      <c r="L292" s="38" t="s">
        <v>980</v>
      </c>
      <c r="M292" s="34" t="s">
        <v>990</v>
      </c>
    </row>
    <row r="293" spans="2:13" ht="15.75">
      <c r="B293" s="34" t="s">
        <v>979</v>
      </c>
      <c r="C293" s="35">
        <v>120</v>
      </c>
      <c r="D293" s="58">
        <v>2.3</v>
      </c>
      <c r="E293" s="58">
        <v>7.94</v>
      </c>
      <c r="F293" s="58">
        <v>11.69</v>
      </c>
      <c r="G293" s="43">
        <v>127.4</v>
      </c>
      <c r="H293" s="58">
        <v>46.75</v>
      </c>
      <c r="I293" s="58">
        <v>23.6</v>
      </c>
      <c r="J293" s="58">
        <v>0.91</v>
      </c>
      <c r="K293" s="58">
        <v>9.96</v>
      </c>
      <c r="L293" s="38" t="s">
        <v>980</v>
      </c>
      <c r="M293" s="34" t="s">
        <v>991</v>
      </c>
    </row>
    <row r="294" spans="2:13" ht="15.75">
      <c r="B294" s="34" t="s">
        <v>979</v>
      </c>
      <c r="C294" s="35">
        <v>150</v>
      </c>
      <c r="D294" s="58">
        <f aca="true" t="shared" si="69" ref="D294:K294">SUM(D293/C293*C294)</f>
        <v>2.875</v>
      </c>
      <c r="E294" s="58">
        <f t="shared" si="69"/>
        <v>9.925</v>
      </c>
      <c r="F294" s="58">
        <f t="shared" si="69"/>
        <v>14.612499999999999</v>
      </c>
      <c r="G294" s="43">
        <f t="shared" si="69"/>
        <v>159.25</v>
      </c>
      <c r="H294" s="58">
        <f t="shared" si="69"/>
        <v>58.4375</v>
      </c>
      <c r="I294" s="58">
        <f t="shared" si="69"/>
        <v>29.500000000000004</v>
      </c>
      <c r="J294" s="58">
        <f t="shared" si="69"/>
        <v>1.1375</v>
      </c>
      <c r="K294" s="58">
        <f t="shared" si="69"/>
        <v>12.45</v>
      </c>
      <c r="L294" s="38" t="s">
        <v>980</v>
      </c>
      <c r="M294" s="34" t="s">
        <v>992</v>
      </c>
    </row>
    <row r="295" spans="2:13" ht="15.75">
      <c r="B295" s="34" t="s">
        <v>911</v>
      </c>
      <c r="C295" s="35">
        <v>110</v>
      </c>
      <c r="D295" s="51">
        <v>1.31</v>
      </c>
      <c r="E295" s="58">
        <v>3.27</v>
      </c>
      <c r="F295" s="58">
        <v>11.14</v>
      </c>
      <c r="G295" s="43">
        <v>79.31</v>
      </c>
      <c r="H295" s="58">
        <v>29.6</v>
      </c>
      <c r="I295" s="58">
        <v>37.55</v>
      </c>
      <c r="J295" s="58">
        <v>1.14</v>
      </c>
      <c r="K295" s="58">
        <v>2.77</v>
      </c>
      <c r="L295" s="38" t="s">
        <v>993</v>
      </c>
      <c r="M295" s="46"/>
    </row>
    <row r="296" spans="2:13" ht="15.75">
      <c r="B296" s="34" t="s">
        <v>911</v>
      </c>
      <c r="C296" s="35">
        <v>130</v>
      </c>
      <c r="D296" s="58">
        <v>1.5</v>
      </c>
      <c r="E296" s="58">
        <f aca="true" t="shared" si="70" ref="E296:K296">SUM(E295/D295*D296)</f>
        <v>3.744274809160305</v>
      </c>
      <c r="F296" s="58">
        <f t="shared" si="70"/>
        <v>12.755725190839694</v>
      </c>
      <c r="G296" s="43">
        <f t="shared" si="70"/>
        <v>90.81297709923663</v>
      </c>
      <c r="H296" s="58">
        <f t="shared" si="70"/>
        <v>33.89312977099237</v>
      </c>
      <c r="I296" s="58">
        <f t="shared" si="70"/>
        <v>42.99618320610686</v>
      </c>
      <c r="J296" s="58">
        <f t="shared" si="70"/>
        <v>1.3053435114503815</v>
      </c>
      <c r="K296" s="58">
        <f t="shared" si="70"/>
        <v>3.1717557251908395</v>
      </c>
      <c r="L296" s="38" t="s">
        <v>993</v>
      </c>
      <c r="M296" s="46"/>
    </row>
    <row r="297" spans="2:13" ht="15.75">
      <c r="B297" s="34" t="s">
        <v>911</v>
      </c>
      <c r="C297" s="35">
        <v>120</v>
      </c>
      <c r="D297" s="51">
        <v>1.4</v>
      </c>
      <c r="E297" s="58">
        <v>3.56</v>
      </c>
      <c r="F297" s="58">
        <v>12.16</v>
      </c>
      <c r="G297" s="43">
        <v>86.5</v>
      </c>
      <c r="H297" s="58">
        <v>32.29</v>
      </c>
      <c r="I297" s="58">
        <v>40.97</v>
      </c>
      <c r="J297" s="58">
        <v>1.24</v>
      </c>
      <c r="K297" s="58">
        <v>3.02</v>
      </c>
      <c r="L297" s="38" t="s">
        <v>993</v>
      </c>
      <c r="M297" s="46"/>
    </row>
    <row r="298" spans="2:13" ht="15.75">
      <c r="B298" s="34" t="s">
        <v>911</v>
      </c>
      <c r="C298" s="35">
        <v>150</v>
      </c>
      <c r="D298" s="58">
        <v>1.8</v>
      </c>
      <c r="E298" s="58">
        <f aca="true" t="shared" si="71" ref="E298:K298">SUM(E297/D297*D298)</f>
        <v>4.577142857142857</v>
      </c>
      <c r="F298" s="58">
        <f t="shared" si="71"/>
        <v>15.634285714285715</v>
      </c>
      <c r="G298" s="43">
        <f t="shared" si="71"/>
        <v>111.21428571428572</v>
      </c>
      <c r="H298" s="58">
        <f t="shared" si="71"/>
        <v>41.51571428571429</v>
      </c>
      <c r="I298" s="58">
        <f t="shared" si="71"/>
        <v>52.675714285714285</v>
      </c>
      <c r="J298" s="58">
        <f t="shared" si="71"/>
        <v>1.5942857142857143</v>
      </c>
      <c r="K298" s="58">
        <f t="shared" si="71"/>
        <v>3.882857142857143</v>
      </c>
      <c r="L298" s="38" t="s">
        <v>993</v>
      </c>
      <c r="M298" s="46"/>
    </row>
    <row r="299" spans="2:13" ht="15.75">
      <c r="B299" s="34" t="s">
        <v>994</v>
      </c>
      <c r="C299" s="85">
        <v>110</v>
      </c>
      <c r="D299" s="51">
        <v>1.93</v>
      </c>
      <c r="E299" s="51">
        <v>1.34</v>
      </c>
      <c r="F299" s="51">
        <v>25.46</v>
      </c>
      <c r="G299" s="43">
        <v>121.66</v>
      </c>
      <c r="H299" s="58">
        <v>49.37</v>
      </c>
      <c r="I299" s="51">
        <v>59.77</v>
      </c>
      <c r="J299" s="51">
        <v>1.45</v>
      </c>
      <c r="K299" s="51">
        <v>1.89</v>
      </c>
      <c r="L299" s="38" t="s">
        <v>995</v>
      </c>
      <c r="M299" s="34" t="s">
        <v>985</v>
      </c>
    </row>
    <row r="300" spans="2:13" ht="15.75">
      <c r="B300" s="34" t="s">
        <v>994</v>
      </c>
      <c r="C300" s="85">
        <v>130</v>
      </c>
      <c r="D300" s="51">
        <f aca="true" t="shared" si="72" ref="D300:K300">D299/110*130</f>
        <v>2.2809090909090908</v>
      </c>
      <c r="E300" s="51">
        <f t="shared" si="72"/>
        <v>1.5836363636363637</v>
      </c>
      <c r="F300" s="51">
        <f t="shared" si="72"/>
        <v>30.08909090909091</v>
      </c>
      <c r="G300" s="43">
        <f t="shared" si="72"/>
        <v>143.77999999999997</v>
      </c>
      <c r="H300" s="51">
        <f t="shared" si="72"/>
        <v>58.346363636363634</v>
      </c>
      <c r="I300" s="51">
        <f t="shared" si="72"/>
        <v>70.63727272727273</v>
      </c>
      <c r="J300" s="51">
        <f t="shared" si="72"/>
        <v>1.7136363636363636</v>
      </c>
      <c r="K300" s="51">
        <f t="shared" si="72"/>
        <v>2.2336363636363634</v>
      </c>
      <c r="L300" s="38" t="s">
        <v>995</v>
      </c>
      <c r="M300" s="34" t="s">
        <v>986</v>
      </c>
    </row>
    <row r="301" spans="2:13" ht="15.75">
      <c r="B301" s="34" t="s">
        <v>994</v>
      </c>
      <c r="C301" s="35">
        <v>120</v>
      </c>
      <c r="D301" s="51">
        <v>2.1</v>
      </c>
      <c r="E301" s="51">
        <v>1.46</v>
      </c>
      <c r="F301" s="51">
        <v>27.78</v>
      </c>
      <c r="G301" s="43">
        <v>132.8</v>
      </c>
      <c r="H301" s="58">
        <v>53.9</v>
      </c>
      <c r="I301" s="51">
        <v>65.2</v>
      </c>
      <c r="J301" s="51">
        <v>1.58</v>
      </c>
      <c r="K301" s="51">
        <v>2.06</v>
      </c>
      <c r="L301" s="38" t="s">
        <v>995</v>
      </c>
      <c r="M301" s="34" t="s">
        <v>987</v>
      </c>
    </row>
    <row r="302" spans="2:13" ht="15.75">
      <c r="B302" s="34" t="s">
        <v>994</v>
      </c>
      <c r="C302" s="35">
        <v>150</v>
      </c>
      <c r="D302" s="51">
        <f aca="true" t="shared" si="73" ref="D302:K302">SUM(D301/C301*C302)</f>
        <v>2.6250000000000004</v>
      </c>
      <c r="E302" s="51">
        <f t="shared" si="73"/>
        <v>1.8250000000000002</v>
      </c>
      <c r="F302" s="51">
        <f t="shared" si="73"/>
        <v>34.72500000000001</v>
      </c>
      <c r="G302" s="43">
        <f t="shared" si="73"/>
        <v>166.00000000000003</v>
      </c>
      <c r="H302" s="58">
        <f t="shared" si="73"/>
        <v>67.375</v>
      </c>
      <c r="I302" s="51">
        <f t="shared" si="73"/>
        <v>81.5</v>
      </c>
      <c r="J302" s="51">
        <f t="shared" si="73"/>
        <v>1.9749999999999999</v>
      </c>
      <c r="K302" s="51">
        <f t="shared" si="73"/>
        <v>2.5749999999999997</v>
      </c>
      <c r="L302" s="38" t="s">
        <v>995</v>
      </c>
      <c r="M302" s="34" t="s">
        <v>988</v>
      </c>
    </row>
    <row r="303" spans="2:13" ht="15.75">
      <c r="B303" s="34" t="s">
        <v>994</v>
      </c>
      <c r="C303" s="35">
        <v>110</v>
      </c>
      <c r="D303" s="51">
        <v>1.96</v>
      </c>
      <c r="E303" s="51">
        <v>3.13</v>
      </c>
      <c r="F303" s="51">
        <v>25.27</v>
      </c>
      <c r="G303" s="43">
        <v>137.17</v>
      </c>
      <c r="H303" s="58">
        <v>53.89</v>
      </c>
      <c r="I303" s="51">
        <v>59.99</v>
      </c>
      <c r="J303" s="51">
        <v>1.44</v>
      </c>
      <c r="K303" s="51">
        <v>1.89</v>
      </c>
      <c r="L303" s="38" t="s">
        <v>995</v>
      </c>
      <c r="M303" s="34" t="s">
        <v>989</v>
      </c>
    </row>
    <row r="304" spans="2:13" ht="15.75">
      <c r="B304" s="34" t="s">
        <v>994</v>
      </c>
      <c r="C304" s="35">
        <v>130</v>
      </c>
      <c r="D304" s="51">
        <f aca="true" t="shared" si="74" ref="D304:K304">D303/110*130</f>
        <v>2.316363636363636</v>
      </c>
      <c r="E304" s="51">
        <f t="shared" si="74"/>
        <v>3.699090909090909</v>
      </c>
      <c r="F304" s="51">
        <f t="shared" si="74"/>
        <v>29.864545454545453</v>
      </c>
      <c r="G304" s="43">
        <f t="shared" si="74"/>
        <v>162.10999999999999</v>
      </c>
      <c r="H304" s="51">
        <f t="shared" si="74"/>
        <v>63.68818181818182</v>
      </c>
      <c r="I304" s="51">
        <f t="shared" si="74"/>
        <v>70.89727272727274</v>
      </c>
      <c r="J304" s="51">
        <f t="shared" si="74"/>
        <v>1.7018181818181817</v>
      </c>
      <c r="K304" s="51">
        <f t="shared" si="74"/>
        <v>2.2336363636363634</v>
      </c>
      <c r="L304" s="38" t="s">
        <v>995</v>
      </c>
      <c r="M304" s="34" t="s">
        <v>990</v>
      </c>
    </row>
    <row r="305" spans="2:13" ht="15.75">
      <c r="B305" s="34" t="s">
        <v>994</v>
      </c>
      <c r="C305" s="35">
        <v>120</v>
      </c>
      <c r="D305" s="51">
        <v>2.2</v>
      </c>
      <c r="E305" s="51">
        <v>3.4</v>
      </c>
      <c r="F305" s="51">
        <v>27.56</v>
      </c>
      <c r="G305" s="43">
        <v>149.7</v>
      </c>
      <c r="H305" s="58">
        <v>58.79</v>
      </c>
      <c r="I305" s="51">
        <v>65.45</v>
      </c>
      <c r="J305" s="51">
        <v>1.57</v>
      </c>
      <c r="K305" s="51">
        <v>2.08</v>
      </c>
      <c r="L305" s="38" t="s">
        <v>995</v>
      </c>
      <c r="M305" s="34" t="s">
        <v>991</v>
      </c>
    </row>
    <row r="306" spans="2:13" ht="15.75">
      <c r="B306" s="34" t="s">
        <v>994</v>
      </c>
      <c r="C306" s="35">
        <v>150</v>
      </c>
      <c r="D306" s="51">
        <f aca="true" t="shared" si="75" ref="D306:K306">SUM(D305/C305*C306)</f>
        <v>2.75</v>
      </c>
      <c r="E306" s="51">
        <f t="shared" si="75"/>
        <v>4.249999999999999</v>
      </c>
      <c r="F306" s="51">
        <f t="shared" si="75"/>
        <v>34.44999999999999</v>
      </c>
      <c r="G306" s="43">
        <f t="shared" si="75"/>
        <v>187.12499999999991</v>
      </c>
      <c r="H306" s="58">
        <f t="shared" si="75"/>
        <v>73.48749999999997</v>
      </c>
      <c r="I306" s="51">
        <f t="shared" si="75"/>
        <v>81.81249999999997</v>
      </c>
      <c r="J306" s="51">
        <f t="shared" si="75"/>
        <v>1.9624999999999992</v>
      </c>
      <c r="K306" s="51">
        <f t="shared" si="75"/>
        <v>2.5999999999999988</v>
      </c>
      <c r="L306" s="38" t="s">
        <v>995</v>
      </c>
      <c r="M306" s="34" t="s">
        <v>992</v>
      </c>
    </row>
    <row r="307" spans="2:13" ht="15.75">
      <c r="B307" s="34" t="s">
        <v>996</v>
      </c>
      <c r="C307" s="35">
        <v>110</v>
      </c>
      <c r="D307" s="51">
        <v>11.3</v>
      </c>
      <c r="E307" s="51">
        <v>7.4</v>
      </c>
      <c r="F307" s="51">
        <v>23.5</v>
      </c>
      <c r="G307" s="43">
        <v>206.1</v>
      </c>
      <c r="H307" s="51">
        <v>45.5</v>
      </c>
      <c r="I307" s="51">
        <v>42.8</v>
      </c>
      <c r="J307" s="51">
        <v>3.4</v>
      </c>
      <c r="K307" s="58">
        <v>0</v>
      </c>
      <c r="L307" s="38" t="s">
        <v>80</v>
      </c>
      <c r="M307" s="46"/>
    </row>
    <row r="308" spans="2:13" ht="15.75">
      <c r="B308" s="34" t="s">
        <v>996</v>
      </c>
      <c r="C308" s="35">
        <v>130</v>
      </c>
      <c r="D308" s="51">
        <v>13.4</v>
      </c>
      <c r="E308" s="51">
        <v>8.8</v>
      </c>
      <c r="F308" s="51">
        <v>27.9</v>
      </c>
      <c r="G308" s="43">
        <v>245</v>
      </c>
      <c r="H308" s="51">
        <v>42.8</v>
      </c>
      <c r="I308" s="51">
        <v>50.8</v>
      </c>
      <c r="J308" s="51">
        <v>4</v>
      </c>
      <c r="K308" s="58">
        <v>0</v>
      </c>
      <c r="L308" s="38" t="s">
        <v>80</v>
      </c>
      <c r="M308" s="46"/>
    </row>
    <row r="309" spans="2:13" ht="15.75">
      <c r="B309" s="34" t="s">
        <v>996</v>
      </c>
      <c r="C309" s="35">
        <v>120</v>
      </c>
      <c r="D309" s="51">
        <v>12.3</v>
      </c>
      <c r="E309" s="51">
        <v>8.1</v>
      </c>
      <c r="F309" s="51">
        <v>25.6</v>
      </c>
      <c r="G309" s="43">
        <v>224.6</v>
      </c>
      <c r="H309" s="51">
        <v>49.6</v>
      </c>
      <c r="I309" s="51">
        <v>46.6</v>
      </c>
      <c r="J309" s="51">
        <v>3.7</v>
      </c>
      <c r="K309" s="51">
        <v>0</v>
      </c>
      <c r="L309" s="38" t="s">
        <v>80</v>
      </c>
      <c r="M309" s="46"/>
    </row>
    <row r="310" spans="2:13" ht="15.75">
      <c r="B310" s="34" t="s">
        <v>996</v>
      </c>
      <c r="C310" s="35">
        <v>150</v>
      </c>
      <c r="D310" s="51">
        <v>15.4</v>
      </c>
      <c r="E310" s="51">
        <f>SUM(E309/D309*D310)</f>
        <v>10.141463414634146</v>
      </c>
      <c r="F310" s="51">
        <f>SUM(F309/E309*E310)</f>
        <v>32.052032520325206</v>
      </c>
      <c r="G310" s="43">
        <f>SUM(G309/F309*F310)</f>
        <v>281.2065040650407</v>
      </c>
      <c r="H310" s="51">
        <f>SUM(H309/G309*G310)</f>
        <v>62.10081300813009</v>
      </c>
      <c r="I310" s="51">
        <v>58.3</v>
      </c>
      <c r="J310" s="51">
        <f>J309/D309*D310</f>
        <v>4.632520325203251</v>
      </c>
      <c r="K310" s="51">
        <f>K309/E309*E310</f>
        <v>0</v>
      </c>
      <c r="L310" s="38" t="s">
        <v>80</v>
      </c>
      <c r="M310" s="46"/>
    </row>
    <row r="311" spans="2:13" ht="15.75">
      <c r="B311" s="34" t="s">
        <v>997</v>
      </c>
      <c r="C311" s="35">
        <v>110</v>
      </c>
      <c r="D311" s="51">
        <v>2.3</v>
      </c>
      <c r="E311" s="51">
        <v>7.6</v>
      </c>
      <c r="F311" s="51">
        <v>12.2</v>
      </c>
      <c r="G311" s="43">
        <v>127.4</v>
      </c>
      <c r="H311" s="51">
        <v>22</v>
      </c>
      <c r="I311" s="51">
        <v>21.9</v>
      </c>
      <c r="J311" s="51">
        <v>1</v>
      </c>
      <c r="K311" s="51">
        <v>18.4</v>
      </c>
      <c r="L311" s="38" t="s">
        <v>998</v>
      </c>
      <c r="M311" s="46"/>
    </row>
    <row r="312" spans="2:13" ht="15.75">
      <c r="B312" s="34" t="s">
        <v>997</v>
      </c>
      <c r="C312" s="35">
        <v>130</v>
      </c>
      <c r="D312" s="51">
        <v>2.7</v>
      </c>
      <c r="E312" s="51">
        <f>SUM(E311/D311*D312)</f>
        <v>8.921739130434784</v>
      </c>
      <c r="F312" s="51">
        <f>SUM(F311/E311*E312)</f>
        <v>14.321739130434784</v>
      </c>
      <c r="G312" s="43">
        <f>SUM(G311/F311*F312)</f>
        <v>149.55652173913046</v>
      </c>
      <c r="H312" s="51">
        <v>27</v>
      </c>
      <c r="I312" s="51">
        <f>SUM(I311/D311*D312)</f>
        <v>25.708695652173915</v>
      </c>
      <c r="J312" s="51">
        <f>SUM(J311/E311*E312)</f>
        <v>1.173913043478261</v>
      </c>
      <c r="K312" s="51">
        <v>26</v>
      </c>
      <c r="L312" s="38" t="s">
        <v>998</v>
      </c>
      <c r="M312" s="46"/>
    </row>
    <row r="313" spans="2:13" ht="15.75">
      <c r="B313" s="34" t="s">
        <v>997</v>
      </c>
      <c r="C313" s="35">
        <v>120</v>
      </c>
      <c r="D313" s="51">
        <v>2.5</v>
      </c>
      <c r="E313" s="58">
        <v>8.4</v>
      </c>
      <c r="F313" s="58">
        <v>13.4</v>
      </c>
      <c r="G313" s="43">
        <v>139.5</v>
      </c>
      <c r="H313" s="51">
        <v>24</v>
      </c>
      <c r="I313" s="58">
        <v>23.9</v>
      </c>
      <c r="J313" s="58">
        <v>1</v>
      </c>
      <c r="K313" s="58">
        <v>20</v>
      </c>
      <c r="L313" s="38" t="s">
        <v>998</v>
      </c>
      <c r="M313" s="46"/>
    </row>
    <row r="314" spans="2:13" ht="15.75">
      <c r="B314" s="34" t="s">
        <v>997</v>
      </c>
      <c r="C314" s="35">
        <v>150</v>
      </c>
      <c r="D314" s="58">
        <f aca="true" t="shared" si="76" ref="D314:K314">D313/120*150</f>
        <v>3.125</v>
      </c>
      <c r="E314" s="58">
        <f t="shared" si="76"/>
        <v>10.500000000000002</v>
      </c>
      <c r="F314" s="58">
        <f t="shared" si="76"/>
        <v>16.75</v>
      </c>
      <c r="G314" s="86">
        <f t="shared" si="76"/>
        <v>174.375</v>
      </c>
      <c r="H314" s="58">
        <f t="shared" si="76"/>
        <v>30</v>
      </c>
      <c r="I314" s="58">
        <f t="shared" si="76"/>
        <v>29.875</v>
      </c>
      <c r="J314" s="58">
        <f t="shared" si="76"/>
        <v>1.25</v>
      </c>
      <c r="K314" s="58">
        <f t="shared" si="76"/>
        <v>25</v>
      </c>
      <c r="L314" s="38" t="s">
        <v>998</v>
      </c>
      <c r="M314" s="200"/>
    </row>
    <row r="315" spans="2:13" ht="15.75">
      <c r="B315" s="34" t="s">
        <v>999</v>
      </c>
      <c r="C315" s="25">
        <v>110</v>
      </c>
      <c r="D315" s="51">
        <v>2.56</v>
      </c>
      <c r="E315" s="58">
        <v>2.6</v>
      </c>
      <c r="F315" s="58">
        <v>12.8</v>
      </c>
      <c r="G315" s="43">
        <v>85.2</v>
      </c>
      <c r="H315" s="58">
        <v>20.3</v>
      </c>
      <c r="I315" s="58">
        <v>15.4</v>
      </c>
      <c r="J315" s="58">
        <v>13.8</v>
      </c>
      <c r="K315" s="58">
        <v>12.7</v>
      </c>
      <c r="L315" s="201" t="s">
        <v>1000</v>
      </c>
      <c r="M315" s="202" t="s">
        <v>1001</v>
      </c>
    </row>
    <row r="316" spans="2:13" ht="15.75">
      <c r="B316" s="34" t="s">
        <v>1002</v>
      </c>
      <c r="C316" s="25">
        <v>130</v>
      </c>
      <c r="D316" s="58">
        <v>2.97</v>
      </c>
      <c r="E316" s="58">
        <v>3.3</v>
      </c>
      <c r="F316" s="58">
        <v>15.6</v>
      </c>
      <c r="G316" s="43">
        <v>103.5</v>
      </c>
      <c r="H316" s="58">
        <v>25.3</v>
      </c>
      <c r="I316" s="58">
        <v>19.1</v>
      </c>
      <c r="J316" s="58">
        <v>17.2</v>
      </c>
      <c r="K316" s="58">
        <v>15.1</v>
      </c>
      <c r="L316" s="201" t="s">
        <v>1000</v>
      </c>
      <c r="M316" s="202"/>
    </row>
    <row r="317" spans="2:13" ht="15.75">
      <c r="B317" s="34" t="s">
        <v>1003</v>
      </c>
      <c r="C317" s="85">
        <v>120</v>
      </c>
      <c r="D317" s="51">
        <v>2.87</v>
      </c>
      <c r="E317" s="51">
        <v>2.6</v>
      </c>
      <c r="F317" s="51">
        <v>13.5</v>
      </c>
      <c r="G317" s="43">
        <v>89.2</v>
      </c>
      <c r="H317" s="51">
        <v>20.5</v>
      </c>
      <c r="I317" s="51">
        <v>15.6</v>
      </c>
      <c r="J317" s="51">
        <v>13.9</v>
      </c>
      <c r="K317" s="51">
        <v>13.7</v>
      </c>
      <c r="L317" s="201" t="s">
        <v>1000</v>
      </c>
      <c r="M317" s="202" t="s">
        <v>1004</v>
      </c>
    </row>
    <row r="318" spans="2:13" ht="15.75">
      <c r="B318" s="34" t="s">
        <v>1005</v>
      </c>
      <c r="C318" s="203">
        <v>150</v>
      </c>
      <c r="D318" s="51">
        <v>3.59</v>
      </c>
      <c r="E318" s="51">
        <v>3.3</v>
      </c>
      <c r="F318" s="51">
        <v>16.9</v>
      </c>
      <c r="G318" s="43">
        <v>111.5</v>
      </c>
      <c r="H318" s="51">
        <v>25.7</v>
      </c>
      <c r="I318" s="51">
        <v>19.6</v>
      </c>
      <c r="J318" s="51">
        <v>17.4</v>
      </c>
      <c r="K318" s="51">
        <v>17.1</v>
      </c>
      <c r="L318" s="201" t="s">
        <v>1000</v>
      </c>
      <c r="M318" s="202" t="s">
        <v>1004</v>
      </c>
    </row>
  </sheetData>
  <sheetProtection selectLockedCells="1" selectUnlockedCells="1"/>
  <mergeCells count="8">
    <mergeCell ref="L1:L2"/>
    <mergeCell ref="M1:M2"/>
    <mergeCell ref="A1:A2"/>
    <mergeCell ref="B1:B2"/>
    <mergeCell ref="C1:C2"/>
    <mergeCell ref="D1:G1"/>
    <mergeCell ref="H1:J1"/>
    <mergeCell ref="K1:K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2023-01-11T13:29:57Z</cp:lastPrinted>
  <dcterms:created xsi:type="dcterms:W3CDTF">2022-03-30T12:32:04Z</dcterms:created>
  <dcterms:modified xsi:type="dcterms:W3CDTF">2023-02-03T10:44:45Z</dcterms:modified>
  <cp:category/>
  <cp:version/>
  <cp:contentType/>
  <cp:contentStatus/>
</cp:coreProperties>
</file>