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555" tabRatio="975" firstSheet="2" activeTab="3"/>
  </bookViews>
  <sheets>
    <sheet name="анализ ясли" sheetId="1" state="hidden" r:id="rId1"/>
    <sheet name="анализ сад" sheetId="2" state="hidden" r:id="rId2"/>
    <sheet name="сад" sheetId="3" r:id="rId3"/>
    <sheet name="ясли " sheetId="4" r:id="rId4"/>
    <sheet name="1 блюда" sheetId="5" state="hidden" r:id="rId5"/>
    <sheet name="НАПИТКИ" sheetId="6" state="hidden" r:id="rId6"/>
    <sheet name="САЛАТЫ" sheetId="7" state="hidden" r:id="rId7"/>
    <sheet name="ЗАКУСКИ" sheetId="8" state="hidden" r:id="rId8"/>
    <sheet name="ГАРНИРЫ" sheetId="9" state="hidden" r:id="rId9"/>
    <sheet name="КРУП" sheetId="10" state="hidden" r:id="rId10"/>
    <sheet name="МАКАРОН" sheetId="11" state="hidden" r:id="rId11"/>
    <sheet name="МЯСА" sheetId="12" state="hidden" r:id="rId12"/>
    <sheet name="ПТИЦЫ" sheetId="13" state="hidden" r:id="rId13"/>
    <sheet name="РЫБЫ" sheetId="14" state="hidden" r:id="rId14"/>
    <sheet name="МУЧНЫЕ" sheetId="15" state="hidden" r:id="rId15"/>
    <sheet name="ТВОРОГА" sheetId="16" state="hidden" r:id="rId16"/>
    <sheet name="ОВОЩЕЙ И КАРТОФЕЛЯ" sheetId="17" state="hidden" r:id="rId17"/>
    <sheet name="ЯИЦО" sheetId="18" state="hidden" r:id="rId18"/>
    <sheet name="СОУСЫ" sheetId="19" state="hidden" r:id="rId19"/>
  </sheets>
  <definedNames>
    <definedName name="_xlnm.Print_Area" localSheetId="2">'сад'!$A$1:$L$276</definedName>
    <definedName name="_xlnm.Print_Area" localSheetId="3">'ясли '!$A$4:$L$281</definedName>
  </definedNames>
  <calcPr fullCalcOnLoad="1"/>
</workbook>
</file>

<file path=xl/sharedStrings.xml><?xml version="1.0" encoding="utf-8"?>
<sst xmlns="http://schemas.openxmlformats.org/spreadsheetml/2006/main" count="8227" uniqueCount="2330">
  <si>
    <t>Прием пищи</t>
  </si>
  <si>
    <t>Наименование блюда</t>
  </si>
  <si>
    <t>Выход блюда</t>
  </si>
  <si>
    <t>Пищевые вещества (г)</t>
  </si>
  <si>
    <t>Энерг. цен. (ккал)</t>
  </si>
  <si>
    <t>Макро- и микроэл.</t>
  </si>
  <si>
    <t>Вит. "С", мг</t>
  </si>
  <si>
    <t>№ ТТК и наименование сборника рецептур</t>
  </si>
  <si>
    <t>белки</t>
  </si>
  <si>
    <t>жиры</t>
  </si>
  <si>
    <t>углев.</t>
  </si>
  <si>
    <t>Ca</t>
  </si>
  <si>
    <t>Mg</t>
  </si>
  <si>
    <t>Fe</t>
  </si>
  <si>
    <t xml:space="preserve">                                                  День1                         </t>
  </si>
  <si>
    <t>Завтрак:</t>
  </si>
  <si>
    <t>Повидло порционно</t>
  </si>
  <si>
    <t>ГОСТ</t>
  </si>
  <si>
    <t>94 дош.пит. 2012 г.</t>
  </si>
  <si>
    <t>Кофейный напиток с молоком</t>
  </si>
  <si>
    <t>395 дош.пит. 2012 г.</t>
  </si>
  <si>
    <t>ГОСТ 27844-88</t>
  </si>
  <si>
    <t>Итого завтрак</t>
  </si>
  <si>
    <t>2  завтрак:</t>
  </si>
  <si>
    <t>Сок  яблочный</t>
  </si>
  <si>
    <t>399 дош.пит. 2012 г.</t>
  </si>
  <si>
    <t>Обед:</t>
  </si>
  <si>
    <t>Томаты в собст. соку</t>
  </si>
  <si>
    <t>101 Сбор. Рец. 2004г</t>
  </si>
  <si>
    <t>Щи из свежей капусты с картофелем</t>
  </si>
  <si>
    <t>67 дош.пит. 2012</t>
  </si>
  <si>
    <t>182 Диет. пит. 2002</t>
  </si>
  <si>
    <t>Кисель из брусники</t>
  </si>
  <si>
    <t>378 дош.пит. 2012 г.</t>
  </si>
  <si>
    <t>Хлеб пшеничный</t>
  </si>
  <si>
    <t>ГОСТ 58233-2018</t>
  </si>
  <si>
    <t>Хлеб ржано-пшеничный</t>
  </si>
  <si>
    <t>ГОСТ 26983-15</t>
  </si>
  <si>
    <t>Итого обед</t>
  </si>
  <si>
    <t>Уплот полдник:</t>
  </si>
  <si>
    <t>255 дош.пит. 2012г</t>
  </si>
  <si>
    <t>Пюре картофельное</t>
  </si>
  <si>
    <t>321 дош.пит. 2012</t>
  </si>
  <si>
    <t>Чай с сахаром 200\10</t>
  </si>
  <si>
    <t>392 дош.пит. 2012 г.</t>
  </si>
  <si>
    <t>Печенье</t>
  </si>
  <si>
    <t>Итого полдник</t>
  </si>
  <si>
    <t>Итого за первый день</t>
  </si>
  <si>
    <t xml:space="preserve">                                                  День 2                        </t>
  </si>
  <si>
    <t>Бутерброды с маслом</t>
  </si>
  <si>
    <t>1  дош. пит.2012г</t>
  </si>
  <si>
    <t>185 дош.пит 2012г</t>
  </si>
  <si>
    <t>Чай с  молоком</t>
  </si>
  <si>
    <t>394 дош.пит. 2012 г.</t>
  </si>
  <si>
    <t>2 завтрак:</t>
  </si>
  <si>
    <t>Груши свежие</t>
  </si>
  <si>
    <t>368 дош. пит. 2012г</t>
  </si>
  <si>
    <t>Обед</t>
  </si>
  <si>
    <t>Салат из белокочанной капусты с морковью</t>
  </si>
  <si>
    <t>20   дош.пит. 2012 г.</t>
  </si>
  <si>
    <t>Борщ украинский</t>
  </si>
  <si>
    <t>278 сбор.рец. 1998г</t>
  </si>
  <si>
    <t>Филе птицы, тушеное в соусе с овощами</t>
  </si>
  <si>
    <t>302 дош.пит. 2012г</t>
  </si>
  <si>
    <t>Компот из сушеных фруктов</t>
  </si>
  <si>
    <t>376 дош.пит. 2012 г.</t>
  </si>
  <si>
    <t>Салат  из моркови и яблок</t>
  </si>
  <si>
    <t>40 дош.пит. 2012</t>
  </si>
  <si>
    <t>Запеканка   из творога с манной крупой</t>
  </si>
  <si>
    <t>237 дош.пит. 2012</t>
  </si>
  <si>
    <t>Молоко сгущенное</t>
  </si>
  <si>
    <t>Ряженка</t>
  </si>
  <si>
    <t>401 дош.пит. 2012 г.</t>
  </si>
  <si>
    <t>Итого за второй день</t>
  </si>
  <si>
    <t xml:space="preserve">                                                  День 3                       </t>
  </si>
  <si>
    <t>Сыр российский</t>
  </si>
  <si>
    <t>7  дош. пит.2012г</t>
  </si>
  <si>
    <t>Яблоки свежие</t>
  </si>
  <si>
    <t>Салат из свеклы с черносливом</t>
  </si>
  <si>
    <t>28 дош.пит. 2012</t>
  </si>
  <si>
    <t>Рассольник  домашний</t>
  </si>
  <si>
    <t>75 дош.пит. 2012</t>
  </si>
  <si>
    <t>Гуляш из отварного мяса</t>
  </si>
  <si>
    <t>277 дош.пит. 2012</t>
  </si>
  <si>
    <t>Макаронные изделия отварные</t>
  </si>
  <si>
    <t>317 дош.пит. 2012</t>
  </si>
  <si>
    <t xml:space="preserve">Компот из яблок </t>
  </si>
  <si>
    <t>372 дош.пит. 2012 г.</t>
  </si>
  <si>
    <t>Рыба горбуша, запеченная в омлете</t>
  </si>
  <si>
    <t>249 дош.пит. 2012г</t>
  </si>
  <si>
    <t xml:space="preserve">Чай с  лимоном </t>
  </si>
  <si>
    <t>393 дош.пит. 2012 г.</t>
  </si>
  <si>
    <t>Вафли</t>
  </si>
  <si>
    <t>итого полдник</t>
  </si>
  <si>
    <t>Итого за третий день</t>
  </si>
  <si>
    <t xml:space="preserve">                                                  День 4                         </t>
  </si>
  <si>
    <t>168 дош.пит 2012г</t>
  </si>
  <si>
    <t>Какао  с молоком</t>
  </si>
  <si>
    <t>397 дош.пит. 2012 г.</t>
  </si>
  <si>
    <t>Джем</t>
  </si>
  <si>
    <t>Салат из моркови с чесноком</t>
  </si>
  <si>
    <t>132 пит.ребенка 1994</t>
  </si>
  <si>
    <t>Суп - лапша домашняя</t>
  </si>
  <si>
    <t>86 дош.пит. 2012 г.</t>
  </si>
  <si>
    <t>Цыпленок отварной для первых блюд</t>
  </si>
  <si>
    <t>300  дош.пит. 2012 г.</t>
  </si>
  <si>
    <t>Суфле из филе птицы</t>
  </si>
  <si>
    <t>310 дош.пит. 2012г</t>
  </si>
  <si>
    <t>Пюре из свеклы (1-й вариант)</t>
  </si>
  <si>
    <t>324 дош.пит. 2012</t>
  </si>
  <si>
    <t>Напиток брусничный</t>
  </si>
  <si>
    <t>647 Сбор. Рец.1996 г.</t>
  </si>
  <si>
    <t>Пудинг  из творога с рисом</t>
  </si>
  <si>
    <t>236 дош.пит. 2012</t>
  </si>
  <si>
    <t>Йогурт</t>
  </si>
  <si>
    <t>Молоко кипяченое</t>
  </si>
  <si>
    <t>400 дош.пит. 2012 г.</t>
  </si>
  <si>
    <t>Итого за четвертый день</t>
  </si>
  <si>
    <t xml:space="preserve">                                                  День 5                        </t>
  </si>
  <si>
    <t>Каша жидкая молочная манная с сахаром, маслом 200/3/5</t>
  </si>
  <si>
    <t xml:space="preserve"> 2 ой завтрак:</t>
  </si>
  <si>
    <t>Салат из горошка зеленого консервированного</t>
  </si>
  <si>
    <t>134/2 Дружинина 1994</t>
  </si>
  <si>
    <t>Суп картофельный фрикадельками из горбуши</t>
  </si>
  <si>
    <t>84 дош.пит. 2012 г.</t>
  </si>
  <si>
    <t>Котлеты, биточки, шницели рубленые из свинины</t>
  </si>
  <si>
    <t>282 дош.пит. 2012</t>
  </si>
  <si>
    <t>Картофель отварной</t>
  </si>
  <si>
    <t>318 дош.пит. 2012</t>
  </si>
  <si>
    <t>Напиток из шиповника</t>
  </si>
  <si>
    <t>398 дош.пит. 2012 г.</t>
  </si>
  <si>
    <t>Голубцы ленивые</t>
  </si>
  <si>
    <t>298 дош.пит. 2012</t>
  </si>
  <si>
    <t>Соус  сметанный</t>
  </si>
  <si>
    <t>354 дош.пит.2012г</t>
  </si>
  <si>
    <t>Рогалик с повидлом</t>
  </si>
  <si>
    <t>191 дош.пит. 2012г</t>
  </si>
  <si>
    <t>Итого за пятый день:</t>
  </si>
  <si>
    <t xml:space="preserve">                                                  День  6                     </t>
  </si>
  <si>
    <t>Суп молочный  с макаронными изделиями</t>
  </si>
  <si>
    <t>93 дош.пит. 2012 г.</t>
  </si>
  <si>
    <t>Паста сырная (сыр российский)</t>
  </si>
  <si>
    <t>882 сбор.рец 1998г</t>
  </si>
  <si>
    <t>Икра морковная</t>
  </si>
  <si>
    <t>54   дош.пит. 2012 г.</t>
  </si>
  <si>
    <t>Суп овощной</t>
  </si>
  <si>
    <t>53 Дружинина 2004г</t>
  </si>
  <si>
    <t xml:space="preserve">Биточки паровые </t>
  </si>
  <si>
    <t>289 дош.пит. 2012</t>
  </si>
  <si>
    <t>Каша вязкая пшенная</t>
  </si>
  <si>
    <t>314 дош.пит 2012г</t>
  </si>
  <si>
    <t>Рулет из горбуши</t>
  </si>
  <si>
    <t>266 дош.пит.2012</t>
  </si>
  <si>
    <t>Блинчики с вареньем</t>
  </si>
  <si>
    <t>447 дош.пит. 2012г</t>
  </si>
  <si>
    <t>Итого за  шестой день:</t>
  </si>
  <si>
    <t xml:space="preserve">                                                  День 7                 </t>
  </si>
  <si>
    <t>Икра свекольная</t>
  </si>
  <si>
    <t>134/1 Дружинина 1994</t>
  </si>
  <si>
    <t>Суп картофельный  с горохом</t>
  </si>
  <si>
    <t>81 дош.пит. 2012</t>
  </si>
  <si>
    <t>286 дош.пит. 2012</t>
  </si>
  <si>
    <t>543 сбор.рец. 1973г</t>
  </si>
  <si>
    <t>Итого за  седьмой день:</t>
  </si>
  <si>
    <t xml:space="preserve">                                                  День 8                  </t>
  </si>
  <si>
    <t>Суп молочный  с пшеном</t>
  </si>
  <si>
    <t>Кофейный напиток с молоком сгущенным</t>
  </si>
  <si>
    <t>396 дош.пит. 2012 г.</t>
  </si>
  <si>
    <t>Суп картофельны фрикадельками из говядины 200/20</t>
  </si>
  <si>
    <t>83 дош.пит. 2012</t>
  </si>
  <si>
    <t>Биточки рубленные из филе птицы паровые</t>
  </si>
  <si>
    <t>306 дош.пит. 2012г</t>
  </si>
  <si>
    <t>Капуста тушеная</t>
  </si>
  <si>
    <t>336 дош.пит. 2012г</t>
  </si>
  <si>
    <t>Компот из груш</t>
  </si>
  <si>
    <t>Икра кабачковая</t>
  </si>
  <si>
    <t>Рыба, запеченная с овощами (минтай)</t>
  </si>
  <si>
    <t>267дош.пит. 2012г</t>
  </si>
  <si>
    <t>Итого за восьмой день:</t>
  </si>
  <si>
    <t xml:space="preserve">                                                  День 9                   </t>
  </si>
  <si>
    <t>Омлет натуральный</t>
  </si>
  <si>
    <t>215 дош.пит. 2012г</t>
  </si>
  <si>
    <t>2 ой  завтрак:</t>
  </si>
  <si>
    <t>Салат из свеклы</t>
  </si>
  <si>
    <t>33 дош.пит. 2012</t>
  </si>
  <si>
    <t>Борщ с фасолью и картофелем</t>
  </si>
  <si>
    <t>63 дош.пит. 2012</t>
  </si>
  <si>
    <t>Овощи по-карпатски с рисом</t>
  </si>
  <si>
    <t>14.18 Сбор.рец.нац.бл.</t>
  </si>
  <si>
    <t>Конфета мармеладная</t>
  </si>
  <si>
    <t>Итого за девятый день</t>
  </si>
  <si>
    <t xml:space="preserve">                                                  День 10                          </t>
  </si>
  <si>
    <t>Салат из  овощей</t>
  </si>
  <si>
    <t>43 сб..техн.ном.2012</t>
  </si>
  <si>
    <t>Суп-пюре из картофеля</t>
  </si>
  <si>
    <t>99  дош.пит. 2012 г.</t>
  </si>
  <si>
    <t>Запеканка из печени с рисом</t>
  </si>
  <si>
    <t>294 дош.пит. 2012</t>
  </si>
  <si>
    <t>Сметана</t>
  </si>
  <si>
    <t>Салат из картофеля с солеными огурцами</t>
  </si>
  <si>
    <t>22   дош.пит. 2012 г.</t>
  </si>
  <si>
    <t>Рыба "Аппетитная" (минтай)</t>
  </si>
  <si>
    <t>321 сбо.рец 1996</t>
  </si>
  <si>
    <t>Итого за десятый день:</t>
  </si>
  <si>
    <t>Итого за весь период</t>
  </si>
  <si>
    <t>Среднее значение за  период</t>
  </si>
  <si>
    <t>технолог МАДОУ "Надежда"                 Суюшева Ю.Г.</t>
  </si>
  <si>
    <t xml:space="preserve"> </t>
  </si>
  <si>
    <t>Чай с сахаром 150/7</t>
  </si>
  <si>
    <t>Салат из белокочанной капусты  с морковью</t>
  </si>
  <si>
    <t>Каша жидкая молочная манная с сахаром, маслом 150/3/5</t>
  </si>
  <si>
    <t>Суп картофельны фрикадельками из говядины 150/12</t>
  </si>
  <si>
    <t>Выход</t>
  </si>
  <si>
    <t>Пищевые вещества</t>
  </si>
  <si>
    <t>Макро- и микроэлементы</t>
  </si>
  <si>
    <t>Витамин "С", мг</t>
  </si>
  <si>
    <t>Примечание</t>
  </si>
  <si>
    <t>белки,      г</t>
  </si>
  <si>
    <t>жиры,      г</t>
  </si>
  <si>
    <t>углев.      г</t>
  </si>
  <si>
    <t>энерг.ценность, ккал</t>
  </si>
  <si>
    <t xml:space="preserve"> № 46</t>
  </si>
  <si>
    <t>Борщ</t>
  </si>
  <si>
    <t>56 дош.пит. 2012</t>
  </si>
  <si>
    <t>Борщ с капустой и картофелем</t>
  </si>
  <si>
    <t>57 дош.пит. 2012</t>
  </si>
  <si>
    <t xml:space="preserve"> № 47</t>
  </si>
  <si>
    <t xml:space="preserve"> Борщ с  картофелем</t>
  </si>
  <si>
    <t>58 дош.пит. 2012</t>
  </si>
  <si>
    <t xml:space="preserve"> № 48</t>
  </si>
  <si>
    <t>Борщ вегатарианский протертый</t>
  </si>
  <si>
    <t>60 дош.пит. 2012</t>
  </si>
  <si>
    <t xml:space="preserve"> № 49</t>
  </si>
  <si>
    <t>Борщ с мясом</t>
  </si>
  <si>
    <t>200/20</t>
  </si>
  <si>
    <t>62 дош.пит. 2012</t>
  </si>
  <si>
    <t>150/15</t>
  </si>
  <si>
    <t xml:space="preserve"> №  50</t>
  </si>
  <si>
    <t>Щи из свежей капусты</t>
  </si>
  <si>
    <t>66 дош.пит. 2012</t>
  </si>
  <si>
    <t xml:space="preserve"> №  51</t>
  </si>
  <si>
    <t>Щи из квашеной капусты</t>
  </si>
  <si>
    <t>70 дош.пит. 2012</t>
  </si>
  <si>
    <t>№52</t>
  </si>
  <si>
    <t>Щи из квашеной  капусты с картофелем</t>
  </si>
  <si>
    <t>71 дош.пит. 2012</t>
  </si>
  <si>
    <t>Щи по- уральски (с  пшеном)</t>
  </si>
  <si>
    <t>72 дош.пит. 2012</t>
  </si>
  <si>
    <t>С пшеном</t>
  </si>
  <si>
    <t>№ 53</t>
  </si>
  <si>
    <t>Щи по- уральски (с перловой крупой)</t>
  </si>
  <si>
    <t>С перловой крупой</t>
  </si>
  <si>
    <t>№ 54</t>
  </si>
  <si>
    <t>Щи по- уральски (с рисовой крупой)</t>
  </si>
  <si>
    <t>С рисовой крупой</t>
  </si>
  <si>
    <t>№ 55</t>
  </si>
  <si>
    <t>Рассольник  ленинградский(с перловой крупой)</t>
  </si>
  <si>
    <t>76 дош.пит. 2012</t>
  </si>
  <si>
    <t>№ 56</t>
  </si>
  <si>
    <t>Рассольник  ленинградский(с рисовой крупой)</t>
  </si>
  <si>
    <t>Суп картофельный</t>
  </si>
  <si>
    <t>77 дош.пит. 2012</t>
  </si>
  <si>
    <t>Суп картофельный протертый с гренками</t>
  </si>
  <si>
    <t>79 дош.пит. 2012</t>
  </si>
  <si>
    <t>Суп картофельный  с перловой крупой</t>
  </si>
  <si>
    <t>80 дош.пит. 2012</t>
  </si>
  <si>
    <t>Суп картофельный  с рисовой крупой</t>
  </si>
  <si>
    <t>№ 57</t>
  </si>
  <si>
    <t>Суп картофельный  с пшеничной крупой</t>
  </si>
  <si>
    <t>С пшеничной крупой</t>
  </si>
  <si>
    <t xml:space="preserve"> № 58</t>
  </si>
  <si>
    <t>Суп картофельный  с овсяными  хлопьями</t>
  </si>
  <si>
    <t>С овсяными  хлопьями</t>
  </si>
  <si>
    <t>Суп картофельный  с пшенной крупой</t>
  </si>
  <si>
    <t>С пшенной крупой</t>
  </si>
  <si>
    <t>Суп картофельный  с фасолью</t>
  </si>
  <si>
    <t>С фасолью</t>
  </si>
  <si>
    <t xml:space="preserve"> № 59</t>
  </si>
  <si>
    <t>С горохом лущеным</t>
  </si>
  <si>
    <t>Суп картофельный  с макаронными изделиями</t>
  </si>
  <si>
    <t>82 дош.пит. 2012</t>
  </si>
  <si>
    <t>С макаронными изделиями</t>
  </si>
  <si>
    <t>№ 60</t>
  </si>
  <si>
    <t>Суп картофельный  с вермишелью</t>
  </si>
  <si>
    <t>С вермишелью</t>
  </si>
  <si>
    <t>№ 61</t>
  </si>
  <si>
    <t>Суп картофельный  с лапшой домашней</t>
  </si>
  <si>
    <t>С лапшой домашней</t>
  </si>
  <si>
    <t>Фрикадельки из говядины</t>
  </si>
  <si>
    <t>Суп картофельны фрикадельками из свинины</t>
  </si>
  <si>
    <t>Фрикадельки из свинины</t>
  </si>
  <si>
    <t>Суп картофельный  с  клецками</t>
  </si>
  <si>
    <t>85 дош.пит. 2012 г.</t>
  </si>
  <si>
    <t>Суп молочный овсяный протертый</t>
  </si>
  <si>
    <t>89 дош.пит. 2012 г.</t>
  </si>
  <si>
    <t>Суп молочный рисовый протертый</t>
  </si>
  <si>
    <t>90 дош.пит. 2012 г.</t>
  </si>
  <si>
    <t>Суп молочный  с лапшой домашней №118</t>
  </si>
  <si>
    <t>С лапшой домашней №118</t>
  </si>
  <si>
    <t>№ 62</t>
  </si>
  <si>
    <t>Суп молочный  с вермишелью</t>
  </si>
  <si>
    <t>С  вермишелью</t>
  </si>
  <si>
    <t xml:space="preserve"> № 63</t>
  </si>
  <si>
    <t>С  гречневой крупой</t>
  </si>
  <si>
    <t>С  пшеном</t>
  </si>
  <si>
    <t>№ 64</t>
  </si>
  <si>
    <t>Суп - пюре из  зеленого горошка</t>
  </si>
  <si>
    <t>101 дош.пит. 2012 г.</t>
  </si>
  <si>
    <t>Суп - пюре из  птицы</t>
  </si>
  <si>
    <t>104 дош.пит. 2012 г.</t>
  </si>
  <si>
    <t>Суп - пюре из мяса</t>
  </si>
  <si>
    <t>105 дош.пит. 2012 г.</t>
  </si>
  <si>
    <t>№ 65</t>
  </si>
  <si>
    <t>Гренки из пшеничного хлеба</t>
  </si>
  <si>
    <t>115 дош.пит. 2012 г.</t>
  </si>
  <si>
    <t>Фрикадельки мясные из говядины</t>
  </si>
  <si>
    <t>121 дош.пит. 2012 г.</t>
  </si>
  <si>
    <t>№ 66</t>
  </si>
  <si>
    <t>Фрикадельки мясные из свинины</t>
  </si>
  <si>
    <t>92 дош.пит.2012</t>
  </si>
  <si>
    <t>№ 68</t>
  </si>
  <si>
    <t>Суп молочный слизистый с овсяной  крупой</t>
  </si>
  <si>
    <t>91 дош.пит.2012</t>
  </si>
  <si>
    <t>С овсяной крупой</t>
  </si>
  <si>
    <t>№ 69</t>
  </si>
  <si>
    <t>Суп молочный слизистый с рисовой крупой</t>
  </si>
  <si>
    <t>90 дош.пит.2012</t>
  </si>
  <si>
    <t>№ 70</t>
  </si>
  <si>
    <t>Суп картофельный фрикадельками из минтая</t>
  </si>
  <si>
    <t>Фрикадельки рыбные с горбушей</t>
  </si>
  <si>
    <t>124 дош.пит. 2012 г.</t>
  </si>
  <si>
    <t>Фрикадельки рыбные с минтаем</t>
  </si>
  <si>
    <t>№ 71</t>
  </si>
  <si>
    <t>Суп молочный  с овощами</t>
  </si>
  <si>
    <t>97 дош.пит. 2012 г.</t>
  </si>
  <si>
    <t>Суп картофельный с  горбушей</t>
  </si>
  <si>
    <t>200/30</t>
  </si>
  <si>
    <t>13 сбор.рец. 1996г</t>
  </si>
  <si>
    <t>С  горбушой</t>
  </si>
  <si>
    <t>150/25</t>
  </si>
  <si>
    <t>Суп картофельный с минтаем</t>
  </si>
  <si>
    <t>С минтаем</t>
  </si>
  <si>
    <t>279 сбор.рец. 1998г</t>
  </si>
  <si>
    <t>Суп овощной с цыпленком и сметаной</t>
  </si>
  <si>
    <t>278 Сб.рец.нар.России</t>
  </si>
  <si>
    <t>Борщ полтавский с галушками, цыпленок</t>
  </si>
  <si>
    <t>200/15</t>
  </si>
  <si>
    <t>478 Сб.рец.ближ.заруб.</t>
  </si>
  <si>
    <t>150/10</t>
  </si>
  <si>
    <t>Борщ полтавский с галушками, филе</t>
  </si>
  <si>
    <t>№ 73</t>
  </si>
  <si>
    <t>цыпленок-бройлерный</t>
  </si>
  <si>
    <t>Филе птицы</t>
  </si>
  <si>
    <t>№ 74</t>
  </si>
  <si>
    <t>филе птицы</t>
  </si>
  <si>
    <t>Мясо говядины отварное для первых блюд</t>
  </si>
  <si>
    <t>273  дош.пит. 2012 г.</t>
  </si>
  <si>
    <t xml:space="preserve"> № 75</t>
  </si>
  <si>
    <t>Свекольник со сметаной 200/7</t>
  </si>
  <si>
    <t>91 сбор.тех.нор2001г</t>
  </si>
  <si>
    <t>№ 76</t>
  </si>
  <si>
    <t>Свекольник со сметаной 150/5</t>
  </si>
  <si>
    <t>Рассольник</t>
  </si>
  <si>
    <t>73  дош.пит. 2012 г.</t>
  </si>
  <si>
    <t xml:space="preserve"> № 77</t>
  </si>
  <si>
    <t>Суп молочный с тыквой и крупой манной</t>
  </si>
  <si>
    <t>95  дош.пит. 2012 г.</t>
  </si>
  <si>
    <t>Суп молочный с тыквой и крупой пшенной</t>
  </si>
  <si>
    <t>№ 78</t>
  </si>
  <si>
    <t>Суп-пюре из сборных овощей с мясом</t>
  </si>
  <si>
    <t>200/13</t>
  </si>
  <si>
    <t>54 пит.дет.в.саду 1961</t>
  </si>
  <si>
    <t>№ 79</t>
  </si>
  <si>
    <t>Суп по-домашнему, цыпленок</t>
  </si>
  <si>
    <t>421 сбор.рец 1998</t>
  </si>
  <si>
    <t>Суп по-домашнему, филе</t>
  </si>
  <si>
    <t xml:space="preserve">Суп по-домашнему, филе </t>
  </si>
  <si>
    <t>Суп крестьянский</t>
  </si>
  <si>
    <t>140 Дружинина 1994</t>
  </si>
  <si>
    <t>№ 342</t>
  </si>
  <si>
    <t>Суп-пюре гороховый с гренками</t>
  </si>
  <si>
    <t>423 Дружинина 1994</t>
  </si>
  <si>
    <t>Суп-пюре из риса с картофелем и морковью</t>
  </si>
  <si>
    <t>200/4</t>
  </si>
  <si>
    <t>424 Сбор.по диетолог.</t>
  </si>
  <si>
    <t>№ 343</t>
  </si>
  <si>
    <t>150/3</t>
  </si>
  <si>
    <t>Щи с яблоками</t>
  </si>
  <si>
    <t>433 Дружинина 1994</t>
  </si>
  <si>
    <t>№ 344</t>
  </si>
  <si>
    <t>Суп из филе птицы с рисом</t>
  </si>
  <si>
    <t>434 молдав.кухня</t>
  </si>
  <si>
    <t>Суп с  домашней лапшой и цыпленком</t>
  </si>
  <si>
    <t xml:space="preserve"> № 234</t>
  </si>
  <si>
    <t xml:space="preserve">Яблоки </t>
  </si>
  <si>
    <t>Груши</t>
  </si>
  <si>
    <t xml:space="preserve"> № 235</t>
  </si>
  <si>
    <t>Компот из апельсинов</t>
  </si>
  <si>
    <t>374 дош.пит. 2012 г.</t>
  </si>
  <si>
    <t>Апельсины</t>
  </si>
  <si>
    <t>Компот из  мандарин</t>
  </si>
  <si>
    <t>Мандарины</t>
  </si>
  <si>
    <t>№ 236</t>
  </si>
  <si>
    <t>№ 237</t>
  </si>
  <si>
    <t>Кисель из клюквы</t>
  </si>
  <si>
    <t>Клюква</t>
  </si>
  <si>
    <t>Брусника</t>
  </si>
  <si>
    <t>Кисель из черники</t>
  </si>
  <si>
    <t>Черника</t>
  </si>
  <si>
    <t xml:space="preserve"> № 238</t>
  </si>
  <si>
    <t>Кисель из яблок сушеных</t>
  </si>
  <si>
    <t>379 дош.пит. 2012 г.</t>
  </si>
  <si>
    <t>Яблоки сушеные</t>
  </si>
  <si>
    <t xml:space="preserve"> № 239</t>
  </si>
  <si>
    <t>Кисель из кураги</t>
  </si>
  <si>
    <t>380 дош.пит. 2012 г.</t>
  </si>
  <si>
    <t>Курага</t>
  </si>
  <si>
    <t>№ 240</t>
  </si>
  <si>
    <t>Кисель из плодов шиповника (витаминный)</t>
  </si>
  <si>
    <t>381 дош.пит. 2012 г.</t>
  </si>
  <si>
    <t>Плоды шиповника</t>
  </si>
  <si>
    <t>№ 241</t>
  </si>
  <si>
    <t>382 дош.пит. 2012 г.</t>
  </si>
  <si>
    <t>№ 242</t>
  </si>
  <si>
    <t>Кисель из повидла</t>
  </si>
  <si>
    <t>383 дош.пит. 2012 г.</t>
  </si>
  <si>
    <t>Повидло</t>
  </si>
  <si>
    <t>Кисель из джема</t>
  </si>
  <si>
    <t>Кисель из варенья</t>
  </si>
  <si>
    <t>Варенье</t>
  </si>
  <si>
    <t xml:space="preserve"> № 243</t>
  </si>
  <si>
    <t>Кисель молочный</t>
  </si>
  <si>
    <t>384 дош.пит. 2012 г.</t>
  </si>
  <si>
    <t xml:space="preserve"> № 244</t>
  </si>
  <si>
    <t>Чай - заварка</t>
  </si>
  <si>
    <t>391 дош.пит. 2012 г.</t>
  </si>
  <si>
    <t>№ 245</t>
  </si>
  <si>
    <t>С   сахаром</t>
  </si>
  <si>
    <t>Чай с сахаром</t>
  </si>
  <si>
    <t>Чай с вареньем</t>
  </si>
  <si>
    <t>200\15</t>
  </si>
  <si>
    <t>С   вареньем</t>
  </si>
  <si>
    <t>180\15</t>
  </si>
  <si>
    <t>150\10</t>
  </si>
  <si>
    <t>Чай с  джемом</t>
  </si>
  <si>
    <t>С   джемом</t>
  </si>
  <si>
    <t>№ 246</t>
  </si>
  <si>
    <t>С   лимоном</t>
  </si>
  <si>
    <t>Чай с  лимоном</t>
  </si>
  <si>
    <t>№ 247</t>
  </si>
  <si>
    <t>С   молоком</t>
  </si>
  <si>
    <t>№ 248</t>
  </si>
  <si>
    <t>№ 249</t>
  </si>
  <si>
    <t>С   молоком  сгущенным</t>
  </si>
  <si>
    <t xml:space="preserve"> № 250</t>
  </si>
  <si>
    <t>Какао с молоком</t>
  </si>
  <si>
    <t>№ 251</t>
  </si>
  <si>
    <t>№ 252</t>
  </si>
  <si>
    <t>Сок  томатный</t>
  </si>
  <si>
    <t>Сок  морковный</t>
  </si>
  <si>
    <t>Сок  абрикосовый</t>
  </si>
  <si>
    <t>Сок   вишневый</t>
  </si>
  <si>
    <t>Сок   виноградный</t>
  </si>
  <si>
    <t xml:space="preserve"> № 253</t>
  </si>
  <si>
    <t>Молоко</t>
  </si>
  <si>
    <t>№ 254</t>
  </si>
  <si>
    <t>Кефир</t>
  </si>
  <si>
    <t>Ацидофилин</t>
  </si>
  <si>
    <t>Напиток из смородины</t>
  </si>
  <si>
    <t xml:space="preserve"> № 349</t>
  </si>
  <si>
    <t>Напиток клюквенный</t>
  </si>
  <si>
    <t>№ 372</t>
  </si>
  <si>
    <t>Кисель из яблок  свежих</t>
  </si>
  <si>
    <t>936 Сбор. Рец.1998 г.</t>
  </si>
  <si>
    <t>№ 373</t>
  </si>
  <si>
    <t>Компот из яблок  свежих протёртый</t>
  </si>
  <si>
    <t>156 Сбор. Рец.1994 г.</t>
  </si>
  <si>
    <t>№ 374</t>
  </si>
  <si>
    <t>Отвар из шиповника</t>
  </si>
  <si>
    <t>155 Сбор. Рец.1994 г.</t>
  </si>
  <si>
    <t>Компот из черной смородины</t>
  </si>
  <si>
    <t>375 дош.пит.2012</t>
  </si>
  <si>
    <t>Компот из свежих фруктов</t>
  </si>
  <si>
    <t>170 Пит.зд.и бол.ребен.</t>
  </si>
  <si>
    <t>Кисель из черной смородины</t>
  </si>
  <si>
    <t>240 Пит.дет.Снигур М.И.</t>
  </si>
  <si>
    <t>ГОСТ 51074</t>
  </si>
  <si>
    <t>Паста сырная</t>
  </si>
  <si>
    <t>№  365</t>
  </si>
  <si>
    <t>№  1</t>
  </si>
  <si>
    <t>Батон, паста сырная</t>
  </si>
  <si>
    <t>40/20</t>
  </si>
  <si>
    <t xml:space="preserve"> №  2</t>
  </si>
  <si>
    <t>40/10</t>
  </si>
  <si>
    <t>30/10</t>
  </si>
  <si>
    <t>№  3</t>
  </si>
  <si>
    <t>10 г</t>
  </si>
  <si>
    <t>сыр голландский</t>
  </si>
  <si>
    <t>сыр швейцарский</t>
  </si>
  <si>
    <t>сыр ярославский</t>
  </si>
  <si>
    <t>сыр костромской</t>
  </si>
  <si>
    <t>Масло сливочное</t>
  </si>
  <si>
    <t>40/5</t>
  </si>
  <si>
    <t>30/5</t>
  </si>
  <si>
    <t xml:space="preserve">Бутерброды с джемом </t>
  </si>
  <si>
    <t>с джемом</t>
  </si>
  <si>
    <t>Бутерброды с повидлом</t>
  </si>
  <si>
    <t>с повидлом</t>
  </si>
  <si>
    <t>Бутерброды с сыром</t>
  </si>
  <si>
    <t>40/15</t>
  </si>
  <si>
    <t>с сыром голландским</t>
  </si>
  <si>
    <t>45 г</t>
  </si>
  <si>
    <t>с сыром российским</t>
  </si>
  <si>
    <t xml:space="preserve"> № 4</t>
  </si>
  <si>
    <t>с сыром волжским</t>
  </si>
  <si>
    <t>с сыром швейцарским</t>
  </si>
  <si>
    <t>с сыром московским</t>
  </si>
  <si>
    <t>с сыром ярославским</t>
  </si>
  <si>
    <t xml:space="preserve">с сыром степным </t>
  </si>
  <si>
    <t>№  5</t>
  </si>
  <si>
    <t>с сыром костромским</t>
  </si>
  <si>
    <t>№  6</t>
  </si>
  <si>
    <t>60 г</t>
  </si>
  <si>
    <t>Закрытые бутерброды с медом или повидлом, или джемом</t>
  </si>
  <si>
    <t>с медом</t>
  </si>
  <si>
    <t xml:space="preserve"> № 7</t>
  </si>
  <si>
    <t xml:space="preserve"> № 8</t>
  </si>
  <si>
    <t xml:space="preserve"> № 9</t>
  </si>
  <si>
    <t>Масло (порциями)</t>
  </si>
  <si>
    <t xml:space="preserve"> № 10</t>
  </si>
  <si>
    <t>Сыр (порциями)</t>
  </si>
  <si>
    <t xml:space="preserve">№ 11 </t>
  </si>
  <si>
    <t>№ 12</t>
  </si>
  <si>
    <t xml:space="preserve"> № 13</t>
  </si>
  <si>
    <t>Рыба соленая (порциями)</t>
  </si>
  <si>
    <t>Колбаса (порциями)</t>
  </si>
  <si>
    <t>Колбаса вареная докторская</t>
  </si>
  <si>
    <t>10   дош.пит. 2012 г.</t>
  </si>
  <si>
    <t>№ 14</t>
  </si>
  <si>
    <t>Салат из репчатого лука</t>
  </si>
  <si>
    <t>11   дош.пит. 2012 г.</t>
  </si>
  <si>
    <t xml:space="preserve">Салат из кукурузы (консервированной) </t>
  </si>
  <si>
    <t>12   дош.пит. 2012 г.</t>
  </si>
  <si>
    <t>№ 15</t>
  </si>
  <si>
    <t xml:space="preserve">Салат из свежих огурцов </t>
  </si>
  <si>
    <t>13   дош.пит. 2012 г.</t>
  </si>
  <si>
    <t xml:space="preserve"> № 16</t>
  </si>
  <si>
    <t>Салат из свежих помидоров с луком репчатым</t>
  </si>
  <si>
    <t>14   дош.пит. 2012 г.</t>
  </si>
  <si>
    <t>Салат из свежих помидоров с луком зеленым</t>
  </si>
  <si>
    <t xml:space="preserve"> № 17 </t>
  </si>
  <si>
    <t>№ 18</t>
  </si>
  <si>
    <t>Салат из свежих помидоров и огурцов</t>
  </si>
  <si>
    <t>15   дош.пит. 2012 г.</t>
  </si>
  <si>
    <t>с луком репчатым</t>
  </si>
  <si>
    <t>с луком зеленым</t>
  </si>
  <si>
    <t xml:space="preserve"> № 19</t>
  </si>
  <si>
    <t>Салат летний</t>
  </si>
  <si>
    <t>16   дош.пит. 2012 г.</t>
  </si>
  <si>
    <t xml:space="preserve"> № 20</t>
  </si>
  <si>
    <t>Салат из свежих овощей с яблоками</t>
  </si>
  <si>
    <t>17   дош.пит. 2012 г.</t>
  </si>
  <si>
    <t xml:space="preserve"> №  21</t>
  </si>
  <si>
    <t>Салат овощной с яблоками</t>
  </si>
  <si>
    <t>18   дош.пит. 2012 г.</t>
  </si>
  <si>
    <t>№ 22</t>
  </si>
  <si>
    <t>19   дош.пит. 2012 г.</t>
  </si>
  <si>
    <t xml:space="preserve"> № 23</t>
  </si>
  <si>
    <t>Салат из белокочанной капусты с луком зеленым</t>
  </si>
  <si>
    <t>№  24</t>
  </si>
  <si>
    <t xml:space="preserve"> № 25</t>
  </si>
  <si>
    <t>№  26</t>
  </si>
  <si>
    <t>Салат из картофеля с огурцами</t>
  </si>
  <si>
    <t>23   дош.пит. 2012 г.</t>
  </si>
  <si>
    <t xml:space="preserve"> № 27</t>
  </si>
  <si>
    <t>Салат из картофеля с помидорами</t>
  </si>
  <si>
    <t>24   дош.пит. 2012 г.</t>
  </si>
  <si>
    <t>Салат из картофеля с зеленым горошком</t>
  </si>
  <si>
    <t>25   дош.пит. 2012 г.</t>
  </si>
  <si>
    <t>№ 28</t>
  </si>
  <si>
    <t xml:space="preserve">№  29 </t>
  </si>
  <si>
    <t>Салат из свеклы с яблоками и огурцами</t>
  </si>
  <si>
    <t>29 дош.пит. 2012</t>
  </si>
  <si>
    <t xml:space="preserve"> № 30</t>
  </si>
  <si>
    <t xml:space="preserve">Салат из яблок с черносливом </t>
  </si>
  <si>
    <t>30 дош.пит. 2012</t>
  </si>
  <si>
    <t xml:space="preserve"> № 31 </t>
  </si>
  <si>
    <t>Салат из свеклы с сыром российским</t>
  </si>
  <si>
    <t>31 дош.пит. 2012</t>
  </si>
  <si>
    <t>Салат из свеклы с сыром голландским</t>
  </si>
  <si>
    <t xml:space="preserve"> № 32</t>
  </si>
  <si>
    <t xml:space="preserve"> № 33</t>
  </si>
  <si>
    <t>Салат из свеклы с курагой и изюмом</t>
  </si>
  <si>
    <t>32 дош.пит. 2012</t>
  </si>
  <si>
    <t xml:space="preserve"> № 34</t>
  </si>
  <si>
    <t>Салат из свеклы с зеленым горошком</t>
  </si>
  <si>
    <t>34 дош.пит. 2012</t>
  </si>
  <si>
    <t>№ 35</t>
  </si>
  <si>
    <t>Салат из свеклы с яблоками</t>
  </si>
  <si>
    <t>35 дош.пит. 2012</t>
  </si>
  <si>
    <t xml:space="preserve"> № 36</t>
  </si>
  <si>
    <t>Салат из свеклы с огурцами солеными</t>
  </si>
  <si>
    <t>36 дош.пит. 2012</t>
  </si>
  <si>
    <t xml:space="preserve"> № 37</t>
  </si>
  <si>
    <t>Салат овощной с яблоками и свеклой</t>
  </si>
  <si>
    <t>37 дош.пит. 2012</t>
  </si>
  <si>
    <t>Салат из моркови с яблоками</t>
  </si>
  <si>
    <t>38 дош.пит. 2012</t>
  </si>
  <si>
    <t>Салат из моркови с черносливом</t>
  </si>
  <si>
    <t>№ 38</t>
  </si>
  <si>
    <t xml:space="preserve">№ 39 </t>
  </si>
  <si>
    <t>Салат из моркови с яблоками и курагой</t>
  </si>
  <si>
    <t>39 дош.пит. 2012</t>
  </si>
  <si>
    <t>№ 40</t>
  </si>
  <si>
    <t xml:space="preserve">Салат из моркови </t>
  </si>
  <si>
    <t>41 дош.пит. 2012</t>
  </si>
  <si>
    <t>с сахаром</t>
  </si>
  <si>
    <t>Салат из моркови с курагой</t>
  </si>
  <si>
    <t>42 дош.пит. 2012</t>
  </si>
  <si>
    <t xml:space="preserve"> № 42</t>
  </si>
  <si>
    <t>Салат фруктовый с сиропом</t>
  </si>
  <si>
    <t>43 дош.пит. 2012</t>
  </si>
  <si>
    <t xml:space="preserve"> № 43</t>
  </si>
  <si>
    <t xml:space="preserve">Салат из моркови, яблок с финиками </t>
  </si>
  <si>
    <t>44 дош.пит. 2012</t>
  </si>
  <si>
    <t>Салат из моркови, яблок с черносливом</t>
  </si>
  <si>
    <t>№  44</t>
  </si>
  <si>
    <t>Винегрет овощной с луком зеленым</t>
  </si>
  <si>
    <t>45 дош.пит. 2012</t>
  </si>
  <si>
    <t>Винегрет овощной с луком репчатым</t>
  </si>
  <si>
    <t>№  45</t>
  </si>
  <si>
    <t>№ 347</t>
  </si>
  <si>
    <t>Икра баклажанная</t>
  </si>
  <si>
    <t>52   дош.пит. 2012 г.</t>
  </si>
  <si>
    <t xml:space="preserve"> № 348</t>
  </si>
  <si>
    <t>53   дош.пит. 2012 г.</t>
  </si>
  <si>
    <t>Икра овощная</t>
  </si>
  <si>
    <t>55   дош.пит. 2012 г.</t>
  </si>
  <si>
    <t xml:space="preserve">Икра баклажанная </t>
  </si>
  <si>
    <t xml:space="preserve">Лечо овощное </t>
  </si>
  <si>
    <t>Кукуруза консервированная</t>
  </si>
  <si>
    <t>Горошек зеленый</t>
  </si>
  <si>
    <t xml:space="preserve"> № 357</t>
  </si>
  <si>
    <t>Томаты конс.</t>
  </si>
  <si>
    <t>Огурцы конс.</t>
  </si>
  <si>
    <t>Огурец свежий</t>
  </si>
  <si>
    <t>27 сб.рец и бл.2004г</t>
  </si>
  <si>
    <t xml:space="preserve">Помидор свежий </t>
  </si>
  <si>
    <t xml:space="preserve"> № 359</t>
  </si>
  <si>
    <t>Перец сладкий  свежий</t>
  </si>
  <si>
    <t xml:space="preserve"> № 360</t>
  </si>
  <si>
    <t xml:space="preserve">Укроп свежий     </t>
  </si>
  <si>
    <t xml:space="preserve">Петрушка свежая  </t>
  </si>
  <si>
    <t xml:space="preserve"> № 362</t>
  </si>
  <si>
    <t xml:space="preserve">Лук зеленый </t>
  </si>
  <si>
    <t>№ 363</t>
  </si>
  <si>
    <t>Салат витаминный с горошком консервированным</t>
  </si>
  <si>
    <t>49 дош.пит. 2012 г.</t>
  </si>
  <si>
    <t>Салат витаминный с кукурузой консервированной</t>
  </si>
  <si>
    <t>Салат из свежих помидоров с перцем</t>
  </si>
  <si>
    <t>61 сб.рец и бл.2007г</t>
  </si>
  <si>
    <t>Салат "Полонынский"</t>
  </si>
  <si>
    <t>1062 Украинская кух.</t>
  </si>
  <si>
    <t xml:space="preserve"> № 366</t>
  </si>
  <si>
    <t>Салат зимний</t>
  </si>
  <si>
    <t>134 "Пит. реб." 1994г</t>
  </si>
  <si>
    <t xml:space="preserve"> № 367</t>
  </si>
  <si>
    <t>Салат картофельный с кукурузой и морковью</t>
  </si>
  <si>
    <t>39 сб.рец и бл.2007г</t>
  </si>
  <si>
    <t>№ 369</t>
  </si>
  <si>
    <t>Салат из овощей с сухофруктами</t>
  </si>
  <si>
    <t>44 сб.рец и бл.2007г</t>
  </si>
  <si>
    <t xml:space="preserve"> № 370</t>
  </si>
  <si>
    <t xml:space="preserve"> № 371</t>
  </si>
  <si>
    <t>Салат из белокочанной капусты с яблоками</t>
  </si>
  <si>
    <t>132/1 Дружинина 1994</t>
  </si>
  <si>
    <t>Салат из белокочанной капусты со свеклой</t>
  </si>
  <si>
    <t xml:space="preserve"> № 255</t>
  </si>
  <si>
    <t>Салат из моркови с яблоками и клюквой</t>
  </si>
  <si>
    <t>60 сб.рец и бл.2007г</t>
  </si>
  <si>
    <t>Салат из моркови с изюмом</t>
  </si>
  <si>
    <t>66 сбор.рец. 2007г</t>
  </si>
  <si>
    <t>№ 256</t>
  </si>
  <si>
    <t>№ 257</t>
  </si>
  <si>
    <t>Салат из моркови с курагой и йогуртом</t>
  </si>
  <si>
    <t>63 сб.рец и бл.2007г</t>
  </si>
  <si>
    <t xml:space="preserve">Салат из моркови с курагой </t>
  </si>
  <si>
    <t>63 дош.пит. 2012 г.</t>
  </si>
  <si>
    <t xml:space="preserve"> № 258</t>
  </si>
  <si>
    <t>Салат кукуруза с яйцом и луком</t>
  </si>
  <si>
    <t>413 сбор рец 2003г</t>
  </si>
  <si>
    <t xml:space="preserve"> № 259</t>
  </si>
  <si>
    <t>Салат из кабачков</t>
  </si>
  <si>
    <t>27 дош.пит. 2012 г.</t>
  </si>
  <si>
    <t xml:space="preserve"> № 260</t>
  </si>
  <si>
    <t>С-т из свеж.помидоров,ябл.и конс.огурцов</t>
  </si>
  <si>
    <t>26 сб.рец и бл.2007г</t>
  </si>
  <si>
    <t xml:space="preserve"> № 261</t>
  </si>
  <si>
    <t xml:space="preserve"> №346</t>
  </si>
  <si>
    <t>194 Сбор. рецеп., 1998г</t>
  </si>
  <si>
    <t>59 Сбор. Рец. 1982г</t>
  </si>
  <si>
    <t xml:space="preserve">Салат из свеклы с яблоками </t>
  </si>
  <si>
    <t>132/2 Дружинина 1994</t>
  </si>
  <si>
    <t>Салат из свеклы с солеными огурцами</t>
  </si>
  <si>
    <t>Салат из помидоров с растительным маслом</t>
  </si>
  <si>
    <t>144 диет.питан. 2002г</t>
  </si>
  <si>
    <t>Салат из свежих огурцов с луком репчатым</t>
  </si>
  <si>
    <t>55 Сбор. рецеп., 1982г</t>
  </si>
  <si>
    <t>Салат из свежих огурцов с луком зеленым</t>
  </si>
  <si>
    <t>Паста сырная (сыр голландский)</t>
  </si>
  <si>
    <t>Паста сырная (сыр пошехонский)</t>
  </si>
  <si>
    <t>Бутерброды с вареньем</t>
  </si>
  <si>
    <t>2  дош. пит.2012г</t>
  </si>
  <si>
    <t>Бутерброды с сыром российский</t>
  </si>
  <si>
    <t>3  дош. пит.2012г</t>
  </si>
  <si>
    <t>Бутерброды с сыром голланским</t>
  </si>
  <si>
    <t>Бутерброды с сыром пошехонским</t>
  </si>
  <si>
    <t>6  дош. пит.2012г</t>
  </si>
  <si>
    <t>Сыр голландский</t>
  </si>
  <si>
    <t>Сыр пошехонский</t>
  </si>
  <si>
    <t>Бананы свежие</t>
  </si>
  <si>
    <t>Апельсины свежие</t>
  </si>
  <si>
    <t>Мандарины свежие</t>
  </si>
  <si>
    <t>Апельсины с сахаром</t>
  </si>
  <si>
    <t>371 дош. пит. 2012г</t>
  </si>
  <si>
    <t>Яблоки печеные с сахаром</t>
  </si>
  <si>
    <t>385 дош. пит. 2012г</t>
  </si>
  <si>
    <t>Яблоки печены с вареньем</t>
  </si>
  <si>
    <t>С вареньем</t>
  </si>
  <si>
    <t>Яблоки, фаршир. морковью</t>
  </si>
  <si>
    <t>387 дош. пит. 2012г</t>
  </si>
  <si>
    <t>Яблоки, фаршир. изюмом</t>
  </si>
  <si>
    <t>388 дош. пит. 2012г</t>
  </si>
  <si>
    <t>Яблоки, фаршированные  рисом и  изюмом с вареньем</t>
  </si>
  <si>
    <t>389 дош. пит. 2012г</t>
  </si>
  <si>
    <t>Яблоки, фаршированные  рисом и  изюмом с соусом  №359</t>
  </si>
  <si>
    <t>Яблоки, фаршированные  рисом и  изюмом с соусом  №360</t>
  </si>
  <si>
    <t>Яблоки, запеченные с творогом</t>
  </si>
  <si>
    <t>390 дош. пит. 2012г</t>
  </si>
  <si>
    <t>С соусом  №359</t>
  </si>
  <si>
    <t>Черника  с сахаром</t>
  </si>
  <si>
    <t>369 дош. пит. 2012г</t>
  </si>
  <si>
    <t>Конфета шоколадная</t>
  </si>
  <si>
    <t>№ 291</t>
  </si>
  <si>
    <t>Каша рассыпчатая гречневая</t>
  </si>
  <si>
    <t>313 дош.пит 2012г</t>
  </si>
  <si>
    <t>каша гречневая      100 г</t>
  </si>
  <si>
    <t>Каша рассыпчатая пшеничная</t>
  </si>
  <si>
    <t>каша пшеничная    100 г</t>
  </si>
  <si>
    <t>Каша рассыпчатая пшенная</t>
  </si>
  <si>
    <t>каша пшенная        100 г</t>
  </si>
  <si>
    <t>Каша рассыпчатая рисовая</t>
  </si>
  <si>
    <t>каша рисовая         100 г</t>
  </si>
  <si>
    <t>Каша рассыпчатая ячневая</t>
  </si>
  <si>
    <t>каша ячневая         100 г</t>
  </si>
  <si>
    <t>каша гречневая      120 г</t>
  </si>
  <si>
    <t>каша пшеничная    120 г</t>
  </si>
  <si>
    <t>каша пшенная        120 г</t>
  </si>
  <si>
    <t>каша рисовая         120 г</t>
  </si>
  <si>
    <t>каша ячневая         120 г</t>
  </si>
  <si>
    <t>каша гречневая      150 г</t>
  </si>
  <si>
    <t>каша пшеничная    150 г</t>
  </si>
  <si>
    <t>каша пшенная        150 г</t>
  </si>
  <si>
    <t>№ 292</t>
  </si>
  <si>
    <t>каша рисовая         150 г</t>
  </si>
  <si>
    <t>каша ячневая         150 г</t>
  </si>
  <si>
    <t>Каша вязкая гречневая</t>
  </si>
  <si>
    <t>Каша вязкая пшеничная</t>
  </si>
  <si>
    <t>Каша вязкая рисовая</t>
  </si>
  <si>
    <t>Каша вязкая ячневая</t>
  </si>
  <si>
    <t>№ 293</t>
  </si>
  <si>
    <t>№ 294</t>
  </si>
  <si>
    <t>Рис отварной</t>
  </si>
  <si>
    <t>315 дош.пит 2012г</t>
  </si>
  <si>
    <t>№ 295</t>
  </si>
  <si>
    <t>Рис припущенный</t>
  </si>
  <si>
    <t>316 дош.пит 2012г</t>
  </si>
  <si>
    <t>№ 296</t>
  </si>
  <si>
    <t>№ 297</t>
  </si>
  <si>
    <t xml:space="preserve"> № 298</t>
  </si>
  <si>
    <t>Картофель в молоке</t>
  </si>
  <si>
    <t>319 дош.пит. 2012</t>
  </si>
  <si>
    <t xml:space="preserve"> № 299</t>
  </si>
  <si>
    <t>Морковь отварная с маслом</t>
  </si>
  <si>
    <t>320 дош.пит. 2012</t>
  </si>
  <si>
    <t>морковь отварная    110 г</t>
  </si>
  <si>
    <t>морковь отварная    120 г</t>
  </si>
  <si>
    <t>морковь отварная    130 г</t>
  </si>
  <si>
    <t xml:space="preserve"> № 300</t>
  </si>
  <si>
    <t>морковь отварная    150 г</t>
  </si>
  <si>
    <t>Капуста отварная с маслом</t>
  </si>
  <si>
    <t>капуста  отварная    110 г</t>
  </si>
  <si>
    <t>капуста  отварная    120 г</t>
  </si>
  <si>
    <t>№ 301</t>
  </si>
  <si>
    <t>капуста  отварная    130 г</t>
  </si>
  <si>
    <t>капуста  отварная    150 г</t>
  </si>
  <si>
    <t>Тыква отварная с маслом</t>
  </si>
  <si>
    <t>тыква отварная        110 г</t>
  </si>
  <si>
    <t>№ 302</t>
  </si>
  <si>
    <t>тыква отварная        120 г</t>
  </si>
  <si>
    <t>тыква отварная        130 г</t>
  </si>
  <si>
    <t>тыква отварная        150 г</t>
  </si>
  <si>
    <t xml:space="preserve"> № 303</t>
  </si>
  <si>
    <t>Пюре картофельное с морковью</t>
  </si>
  <si>
    <t>322 дош.пит. 2012</t>
  </si>
  <si>
    <t>Пюре морковное</t>
  </si>
  <si>
    <t>323 дош.пит. 2012</t>
  </si>
  <si>
    <t>Пюре из моркови  (1-й вариант)</t>
  </si>
  <si>
    <t>пюре из моркови      110 г</t>
  </si>
  <si>
    <t>пюре из моркови      120 г</t>
  </si>
  <si>
    <t>пюре из моркови      130 г</t>
  </si>
  <si>
    <t xml:space="preserve"> № 304</t>
  </si>
  <si>
    <t>пюре из моркови      150 г</t>
  </si>
  <si>
    <t>пюре из  свеклы       110 г</t>
  </si>
  <si>
    <t>пюре из  свеклы       130 г</t>
  </si>
  <si>
    <t>№305</t>
  </si>
  <si>
    <t>пюре из  свеклы       120 г</t>
  </si>
  <si>
    <t>пюре из  свеклы       150 г</t>
  </si>
  <si>
    <t>Пюре из моркови (2-й вариант)</t>
  </si>
  <si>
    <t>325 дош.пит. 2012</t>
  </si>
  <si>
    <t>морковь соус № 352 110 г</t>
  </si>
  <si>
    <t>морковь соус № 352 130 г</t>
  </si>
  <si>
    <t>морковь соус № 352 120 г</t>
  </si>
  <si>
    <t>морковь соус № 352 150 г</t>
  </si>
  <si>
    <t>№ 306</t>
  </si>
  <si>
    <t>Пюре из свеклы (2-й вариант)</t>
  </si>
  <si>
    <t>свекла  соус  № 352  110 г</t>
  </si>
  <si>
    <t>свекла  соус  № 352  120 г</t>
  </si>
  <si>
    <t xml:space="preserve"> № 307</t>
  </si>
  <si>
    <t>свекла  соус  № 352  150 г</t>
  </si>
  <si>
    <t>морковь соус № 366 110 г</t>
  </si>
  <si>
    <t>морковь соус № 366 130 г</t>
  </si>
  <si>
    <t>№ 308</t>
  </si>
  <si>
    <t>морковь соус № 366 120 г</t>
  </si>
  <si>
    <t>морковь соус № 366 150 г</t>
  </si>
  <si>
    <t>свекла  соус  № 366  110 г</t>
  </si>
  <si>
    <t>№ 309</t>
  </si>
  <si>
    <t>свекла  соус  № 366  130 г</t>
  </si>
  <si>
    <t>свекла  соус  № 366  120 г</t>
  </si>
  <si>
    <t>свекла  соус  № 366  150 г</t>
  </si>
  <si>
    <t>№ 310</t>
  </si>
  <si>
    <t>Пюре свекольное с яблоками</t>
  </si>
  <si>
    <t>326 дош.пит. 2012</t>
  </si>
  <si>
    <t>Пюре тыквенное</t>
  </si>
  <si>
    <t>327 дош.пит. 2012</t>
  </si>
  <si>
    <t>тыквенное соусом № 350 110г</t>
  </si>
  <si>
    <t>тыквенное соусом № 350 130г</t>
  </si>
  <si>
    <t>№  311</t>
  </si>
  <si>
    <t>тыквенное соусом № 350 120г</t>
  </si>
  <si>
    <t>тыквенное соусом № 350 150г</t>
  </si>
  <si>
    <t>тыквенное соусом № 366 100г</t>
  </si>
  <si>
    <t>тыквенное соусом № 366 120г</t>
  </si>
  <si>
    <t>тыквенное соусом № 366 150г</t>
  </si>
  <si>
    <t>Пюре тыквенное с яблоками</t>
  </si>
  <si>
    <t>328 дош.пит. 2012</t>
  </si>
  <si>
    <t>Пюре тыквенное с курагой</t>
  </si>
  <si>
    <t>329 дош.пит. 2012</t>
  </si>
  <si>
    <t>Пюре из овощей</t>
  </si>
  <si>
    <t>330 дош.пит. 2012</t>
  </si>
  <si>
    <t>Овощи, припущенные со сливочным маслом</t>
  </si>
  <si>
    <t>331 дош.пит. 2012</t>
  </si>
  <si>
    <t>Овощи в молочном соусе (1-й вариант)</t>
  </si>
  <si>
    <t>332 дош.пит. 2012</t>
  </si>
  <si>
    <t>овощи соус № 350    110 г</t>
  </si>
  <si>
    <t>овощи соус № 350    130 г</t>
  </si>
  <si>
    <t>овощи соус № 350    120 г</t>
  </si>
  <si>
    <t>овощи соус № 350    150 г</t>
  </si>
  <si>
    <t>овощи соус № 366    110 г</t>
  </si>
  <si>
    <t>овощи соус № 366    130 г</t>
  </si>
  <si>
    <t>овощи соус № 366    120 г</t>
  </si>
  <si>
    <t>овощи соус № 366    150 г</t>
  </si>
  <si>
    <t xml:space="preserve">№ 312 </t>
  </si>
  <si>
    <t>Овощи (морковь) в молочном соусе (2-й вариант)</t>
  </si>
  <si>
    <t>333 дош.пит. 2012</t>
  </si>
  <si>
    <t>морковь соус № 350 100 г</t>
  </si>
  <si>
    <t>морковь соус № 350 120 г</t>
  </si>
  <si>
    <t>№ 313</t>
  </si>
  <si>
    <t>Овощи (тыква) в молочном соусе (2-й вариант)</t>
  </si>
  <si>
    <t>тыква соус № 350 110 г</t>
  </si>
  <si>
    <t>тыква соус № 350 130 г</t>
  </si>
  <si>
    <t>тыква соус № 350 120 г</t>
  </si>
  <si>
    <t>тыква соус № 350 150 г</t>
  </si>
  <si>
    <t>№ 314</t>
  </si>
  <si>
    <t>тыква соус № 366 110 г</t>
  </si>
  <si>
    <t>тыква соус № 366 130 г</t>
  </si>
  <si>
    <t>№  315</t>
  </si>
  <si>
    <t>тыква соус № 366 150 г</t>
  </si>
  <si>
    <t>Овощи (кабачки) в молочном соусе (2-й вариант)</t>
  </si>
  <si>
    <t>кабачки  соус № 350 110 г</t>
  </si>
  <si>
    <t>кабачки  соус № 350 130 г</t>
  </si>
  <si>
    <t xml:space="preserve">№ 316 </t>
  </si>
  <si>
    <t>кабачки  соус № 350 120 г</t>
  </si>
  <si>
    <t>кабачки  соус № 350 150 г</t>
  </si>
  <si>
    <t>кабачки  соус № 366 110 г</t>
  </si>
  <si>
    <t xml:space="preserve"> № 317</t>
  </si>
  <si>
    <t>кабачки  соус № 366 130 г</t>
  </si>
  <si>
    <t>кабачки  соус № 366 120 г</t>
  </si>
  <si>
    <t>кабачки  соус № 366 150 г</t>
  </si>
  <si>
    <t>№  318</t>
  </si>
  <si>
    <t>Овощи в молочном соусе (2-й вариант)</t>
  </si>
  <si>
    <t>свекла соус № 350 110 г</t>
  </si>
  <si>
    <t>свекла соус № 350 130 г</t>
  </si>
  <si>
    <t>свекла соус № 350 120 г</t>
  </si>
  <si>
    <t>свекла соус № 350 150 г</t>
  </si>
  <si>
    <t>свекла соус № 366 110 г</t>
  </si>
  <si>
    <t>свекла соус № 366 130 г</t>
  </si>
  <si>
    <t xml:space="preserve"> № 319</t>
  </si>
  <si>
    <t>свекла соус № 366 120 г</t>
  </si>
  <si>
    <t>свекла соус № 366 150 г</t>
  </si>
  <si>
    <t>горошек соус № 366 110 г</t>
  </si>
  <si>
    <t>горошек соус № 366 130 г</t>
  </si>
  <si>
    <t>горошек соус № 366 120 г</t>
  </si>
  <si>
    <t>горошек соус № 366 150 г</t>
  </si>
  <si>
    <t>№ 320</t>
  </si>
  <si>
    <t>Морковь, тушенная в сметанном соусе</t>
  </si>
  <si>
    <t>334 дош.пит. 2012</t>
  </si>
  <si>
    <t>с соусом  № 354       110 г</t>
  </si>
  <si>
    <t>с соусом  № 354       130 г</t>
  </si>
  <si>
    <t>с соусом  № 354       120 г</t>
  </si>
  <si>
    <t>с соусом  № 354       150 г</t>
  </si>
  <si>
    <t>с соусом  № 367       110 г</t>
  </si>
  <si>
    <t>с соусом  № 367       120 г</t>
  </si>
  <si>
    <t>с соусом  № 367       130 г</t>
  </si>
  <si>
    <t>с соусом  № 367       150 г</t>
  </si>
  <si>
    <t xml:space="preserve">Морковь, тушенная с черносливом </t>
  </si>
  <si>
    <t>335 дош.пит. 2012</t>
  </si>
  <si>
    <t>с черносливом      110 г</t>
  </si>
  <si>
    <t>с черносливом      130 г</t>
  </si>
  <si>
    <t>с черносливом      120 г</t>
  </si>
  <si>
    <t>с черносливом      150 г</t>
  </si>
  <si>
    <t>Морковь, тушенная с яблоками</t>
  </si>
  <si>
    <t>с яблоком      110 г</t>
  </si>
  <si>
    <t>с яблоком      130 г</t>
  </si>
  <si>
    <t>с яблоком      120 г</t>
  </si>
  <si>
    <t>с яблоком      150 г</t>
  </si>
  <si>
    <t>№ 321</t>
  </si>
  <si>
    <t>Капуста, тушенная в молоке</t>
  </si>
  <si>
    <t>337 дош.пит. 2012</t>
  </si>
  <si>
    <t>Капуста, тушенная с яблоками</t>
  </si>
  <si>
    <t>338 дош.пит. 2012</t>
  </si>
  <si>
    <t>Свекла, тушенная в белом соусе</t>
  </si>
  <si>
    <t>339 дош.пит. 2012</t>
  </si>
  <si>
    <t>Свекла, тушенная в сметанном соусе</t>
  </si>
  <si>
    <t>340 дош.пит. 2012</t>
  </si>
  <si>
    <t>овощи соус № 354    110 г</t>
  </si>
  <si>
    <t>овощи соус № 354    130 г</t>
  </si>
  <si>
    <t>овощи соус № 354    120 г</t>
  </si>
  <si>
    <t>овощи соус № 354    150 г</t>
  </si>
  <si>
    <t>№ 322</t>
  </si>
  <si>
    <t>овощи соус № 367    110 г</t>
  </si>
  <si>
    <t>овощи соус № 367    130 г</t>
  </si>
  <si>
    <t>овощи соус № 367    120 г</t>
  </si>
  <si>
    <t>овощи соус № 367    150 г</t>
  </si>
  <si>
    <t>Кабачки, тушённые в сметане</t>
  </si>
  <si>
    <t>341 дош.пит. 2012</t>
  </si>
  <si>
    <t>кабачки тушеные     110 г</t>
  </si>
  <si>
    <t>кабачки тушеные     130 г</t>
  </si>
  <si>
    <t>кабачки тушеные     120 г</t>
  </si>
  <si>
    <t>кабачки тушеные     150 г</t>
  </si>
  <si>
    <t>Тыква, тушённая в сметане</t>
  </si>
  <si>
    <t>тыква тушеная     110 г</t>
  </si>
  <si>
    <t>№ 323</t>
  </si>
  <si>
    <t>тыква тушеная     130 г</t>
  </si>
  <si>
    <t>тыква тушеная     120 г</t>
  </si>
  <si>
    <t>тыква тушеная     150 г</t>
  </si>
  <si>
    <t xml:space="preserve"> № 324</t>
  </si>
  <si>
    <t>Рагу овощное (1-й вариант)</t>
  </si>
  <si>
    <t>342 дош.пит. 2012</t>
  </si>
  <si>
    <t>с тыквой соус № 348   100 г</t>
  </si>
  <si>
    <t>с тыквой соус № 348   120 г</t>
  </si>
  <si>
    <t>с тыквой соус № 348   150 г</t>
  </si>
  <si>
    <t>с тыквой соус № 354   100 г</t>
  </si>
  <si>
    <t xml:space="preserve"> № 381</t>
  </si>
  <si>
    <t>с тыквой соус № 354   120 г</t>
  </si>
  <si>
    <t>с тыквой соус № 354   150 г</t>
  </si>
  <si>
    <t>с тыквой соус № 367   100 г</t>
  </si>
  <si>
    <t>с тыквой соус № 367   120 г</t>
  </si>
  <si>
    <t>с тыквой соус № 367   150 г</t>
  </si>
  <si>
    <t>с кабачками соус№ 348 110 г</t>
  </si>
  <si>
    <t>с кабачками соус№ 348 130 г</t>
  </si>
  <si>
    <t>с кабачками соус№ 348 120 г</t>
  </si>
  <si>
    <t>с кабачками соус№ 348 150 г</t>
  </si>
  <si>
    <t>с кабачками соус№354  110 г</t>
  </si>
  <si>
    <t>с кабачками соус№354  130 г</t>
  </si>
  <si>
    <t>с кабачками соус№354  120 г</t>
  </si>
  <si>
    <t>с кабачками соус№354  150 г</t>
  </si>
  <si>
    <t>с кабачками соус№367  110 г</t>
  </si>
  <si>
    <t>с кабачками соус№367  130 г</t>
  </si>
  <si>
    <t>с кабачками соус№367  120 г</t>
  </si>
  <si>
    <t>с кабачками соус№367  150 г</t>
  </si>
  <si>
    <t>Рагу овощное (2-й вариант)</t>
  </si>
  <si>
    <t>343 дош.пит. 2012</t>
  </si>
  <si>
    <t>с тыквой соус № 348   110 г</t>
  </si>
  <si>
    <t>с тыквой соус № 348   130 г</t>
  </si>
  <si>
    <t>с тыквой соус № 354   110 г</t>
  </si>
  <si>
    <t>с тыквой соус № 354   130 г</t>
  </si>
  <si>
    <t>с тыквой соус № 367   110 г</t>
  </si>
  <si>
    <t>с тыквой соус № 367   130 г</t>
  </si>
  <si>
    <t>Рагу овощное (3-й вариант)</t>
  </si>
  <si>
    <t>344 дош.пит. 2012</t>
  </si>
  <si>
    <t xml:space="preserve"> с соусом  № 348       110 г</t>
  </si>
  <si>
    <t xml:space="preserve"> с соусом  № 348       130 г</t>
  </si>
  <si>
    <t xml:space="preserve"> с соусом  № 348       120 г</t>
  </si>
  <si>
    <t xml:space="preserve"> с соусом  № 348       150 г</t>
  </si>
  <si>
    <t xml:space="preserve"> с соусом  № 354       110 г</t>
  </si>
  <si>
    <t xml:space="preserve"> с соусом  № 354       130 г</t>
  </si>
  <si>
    <t xml:space="preserve"> с соусом  № 354       120 г</t>
  </si>
  <si>
    <t xml:space="preserve"> с соусом  № 354       150 г</t>
  </si>
  <si>
    <t xml:space="preserve"> с соусом  № 367       110 г</t>
  </si>
  <si>
    <t xml:space="preserve"> с соусом  № 367       130 г</t>
  </si>
  <si>
    <t xml:space="preserve"> с соусом  № 367       120 г</t>
  </si>
  <si>
    <t xml:space="preserve"> с соусом  № 367       150 г</t>
  </si>
  <si>
    <t>345 дош.пит. 2012</t>
  </si>
  <si>
    <t>Морковь, тушенная с черносливом</t>
  </si>
  <si>
    <t>346 дош.пит. 2012</t>
  </si>
  <si>
    <t>Пюре гороховое</t>
  </si>
  <si>
    <t>Аджаб-сандали</t>
  </si>
  <si>
    <t>4,19 Сб рец. нац.бл.</t>
  </si>
  <si>
    <t>Сложный гарнир 80/30</t>
  </si>
  <si>
    <t xml:space="preserve">8.81 Сб. по диет.1982 </t>
  </si>
  <si>
    <t xml:space="preserve">              Картофельное пюре с горошком</t>
  </si>
  <si>
    <t>Сложный гарнир 100/30</t>
  </si>
  <si>
    <t>Сложный гарнир 80/40</t>
  </si>
  <si>
    <t xml:space="preserve">            Картофельное пюре с горошком</t>
  </si>
  <si>
    <t>Сложный гарнир 100/50</t>
  </si>
  <si>
    <t>№ 109</t>
  </si>
  <si>
    <t xml:space="preserve"> Каша рассыпчатая гречневая </t>
  </si>
  <si>
    <t>165 дош.пит 2012г</t>
  </si>
  <si>
    <t xml:space="preserve"> гречневая с маслом</t>
  </si>
  <si>
    <t xml:space="preserve"> Каша рассыпчатая пшенная</t>
  </si>
  <si>
    <t xml:space="preserve"> пшенная с маслом</t>
  </si>
  <si>
    <t xml:space="preserve"> Каша рассыпчатая  пшеничная</t>
  </si>
  <si>
    <t xml:space="preserve"> пшеничная с маслом</t>
  </si>
  <si>
    <t xml:space="preserve"> Каша рассыпчатая рисовая </t>
  </si>
  <si>
    <t xml:space="preserve"> рисовая с маслом</t>
  </si>
  <si>
    <t xml:space="preserve"> Каша рассыпчатая  перловая </t>
  </si>
  <si>
    <t xml:space="preserve"> перловая с маслом</t>
  </si>
  <si>
    <t xml:space="preserve"> Каша рассыпчатая  ячневая </t>
  </si>
  <si>
    <t xml:space="preserve"> ячневая с маслом</t>
  </si>
  <si>
    <t xml:space="preserve"> гречневая с сахаром</t>
  </si>
  <si>
    <t xml:space="preserve"> пшенная с сахаром</t>
  </si>
  <si>
    <t xml:space="preserve"> пшеничная с сахаром</t>
  </si>
  <si>
    <t xml:space="preserve"> рисовая с сахаром</t>
  </si>
  <si>
    <t xml:space="preserve"> перловая с сахаром</t>
  </si>
  <si>
    <t xml:space="preserve"> ячневая с сахаром</t>
  </si>
  <si>
    <t xml:space="preserve"> гречневая масло, сахар</t>
  </si>
  <si>
    <t xml:space="preserve"> пшенная масло, сахар</t>
  </si>
  <si>
    <t xml:space="preserve"> пшеничная масло, сахар</t>
  </si>
  <si>
    <t xml:space="preserve"> рисовая масло, сахар</t>
  </si>
  <si>
    <t xml:space="preserve"> перловая масло, сахар</t>
  </si>
  <si>
    <t xml:space="preserve"> ячневая масло, сахар</t>
  </si>
  <si>
    <t>№ 110</t>
  </si>
  <si>
    <t xml:space="preserve">Каша рассыпчатая гречневая с овощами </t>
  </si>
  <si>
    <t>166 дош.пит 2012г</t>
  </si>
  <si>
    <t xml:space="preserve">Каша рассыпчатая с овощами </t>
  </si>
  <si>
    <t>Каша рассыпчатая с овощами рисовая с маслом</t>
  </si>
  <si>
    <t>№ 111</t>
  </si>
  <si>
    <t>Каша рассыпчатая пшенная с фруктами</t>
  </si>
  <si>
    <t>155 г</t>
  </si>
  <si>
    <t>167 дош.пит 2012г</t>
  </si>
  <si>
    <t>205 г</t>
  </si>
  <si>
    <t>№ 112</t>
  </si>
  <si>
    <t>Каша молочная вязкая пшенная</t>
  </si>
  <si>
    <t>Каша молочная вязкая пшеничная</t>
  </si>
  <si>
    <t>Каша молочная вязкая рисовая</t>
  </si>
  <si>
    <t>Каша молочная вязкая перловая</t>
  </si>
  <si>
    <t>Каша вязкая  ячневая</t>
  </si>
  <si>
    <t>Каша вязкая овсяная</t>
  </si>
  <si>
    <t xml:space="preserve"> овсяная с маслом</t>
  </si>
  <si>
    <t>Каша вязкая геркулес</t>
  </si>
  <si>
    <t>овсяная геркулес маслом</t>
  </si>
  <si>
    <t>Каша вязкая манная</t>
  </si>
  <si>
    <t xml:space="preserve"> манная с маслом</t>
  </si>
  <si>
    <t xml:space="preserve">Каша вязкая гречневая </t>
  </si>
  <si>
    <t>Каша вязкая перловая</t>
  </si>
  <si>
    <t>Каша молочная вязкая пшенная с сахаром и маслом</t>
  </si>
  <si>
    <t>Каша молочная вязкая пшеничная с сахаром и маслом</t>
  </si>
  <si>
    <t>Каша молочная вязкая рисовая с сахаром и маслом</t>
  </si>
  <si>
    <t>Каша молочная вязкая перловая с сахаром и маслом</t>
  </si>
  <si>
    <t>Каша молочная вязкая ячневая с сахаром и маслом</t>
  </si>
  <si>
    <t>Каша молочная вязкая овсянная с сахаром и маслом</t>
  </si>
  <si>
    <t>Каша молочная вязкая овсянная геркулес с сахаром и маслом</t>
  </si>
  <si>
    <t>Каша молочная вязкая манная с сахаром и маслом</t>
  </si>
  <si>
    <t>№ 120</t>
  </si>
  <si>
    <t xml:space="preserve">Каша манная с изюмом и яблоками </t>
  </si>
  <si>
    <t>179 дош.пит 2012г</t>
  </si>
  <si>
    <t>№ 121</t>
  </si>
  <si>
    <t>Каша из смеси круп с яблоками</t>
  </si>
  <si>
    <t>180 дош.пит 2012г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</si>
  <si>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</si>
  <si>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</si>
  <si>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</si>
  <si>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</si>
  <si>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</si>
  <si>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</si>
  <si>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</si>
  <si>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8</t>
  </si>
  <si>
    <t xml:space="preserve"> № 122</t>
  </si>
  <si>
    <t>пшенная с маслом</t>
  </si>
  <si>
    <t>овсяная с маслом</t>
  </si>
  <si>
    <t>овсян.геркулес с маслом</t>
  </si>
  <si>
    <t>рисовая с маслом</t>
  </si>
  <si>
    <t>манная с маслом</t>
  </si>
  <si>
    <t>пшеничная с маслом</t>
  </si>
  <si>
    <t>пшенная с сахаром</t>
  </si>
  <si>
    <t>овсяная с сахаром</t>
  </si>
  <si>
    <t>овсян.геркулес с сахаром</t>
  </si>
  <si>
    <t>манная с сахаром</t>
  </si>
  <si>
    <t>пшеничная с сахаром</t>
  </si>
  <si>
    <t>Каша жидкая молочная пшенная с сахаром, маслом</t>
  </si>
  <si>
    <t>пшенная с сахаром, маслом</t>
  </si>
  <si>
    <t>Каша жидкая молочная овсянная с сахаром, маслом</t>
  </si>
  <si>
    <t>овсяная с сахаром, маслом</t>
  </si>
  <si>
    <t>Каша жидкая молочная овсянная геркулес с сахаром, маслом</t>
  </si>
  <si>
    <t>овсян.геркулес сахар,масло</t>
  </si>
  <si>
    <t>Каша жидкая молочная рисовая с сахаром, маслом</t>
  </si>
  <si>
    <t>рисовая с сахаром, маслом</t>
  </si>
  <si>
    <t>манная с сахаром,  маслом</t>
  </si>
  <si>
    <t>Каша жидкая молочная пшеничная с сахаром, маслом 150/3/5</t>
  </si>
  <si>
    <t>пшеничная сахаром,маслом</t>
  </si>
  <si>
    <t>Каша жидкая молочная пшеничная с сахаром, маслом 200/3/5</t>
  </si>
  <si>
    <t>№ 123</t>
  </si>
  <si>
    <t>Крупеник</t>
  </si>
  <si>
    <t>186 дош.пит 2012г</t>
  </si>
  <si>
    <t xml:space="preserve">Вариант 1 </t>
  </si>
  <si>
    <t xml:space="preserve">Вариант 2 </t>
  </si>
  <si>
    <t>№ 124</t>
  </si>
  <si>
    <t>Крупеник из смеси круп</t>
  </si>
  <si>
    <t>187 дош.пит 2012г</t>
  </si>
  <si>
    <t>№ 125</t>
  </si>
  <si>
    <t>Запеканка рисовая</t>
  </si>
  <si>
    <t>188 дош.пит 2012г</t>
  </si>
  <si>
    <t>рисовая</t>
  </si>
  <si>
    <t>Запеканка манная</t>
  </si>
  <si>
    <t>манная</t>
  </si>
  <si>
    <t>Запеканка пшенная</t>
  </si>
  <si>
    <t>пшенная</t>
  </si>
  <si>
    <t>Запеканка пшеничная</t>
  </si>
  <si>
    <t>пшеничная</t>
  </si>
  <si>
    <t xml:space="preserve"> № 126</t>
  </si>
  <si>
    <t>Запеканка рисовая с творогом.</t>
  </si>
  <si>
    <t>189 дош.пит 2012г</t>
  </si>
  <si>
    <t>№ 127</t>
  </si>
  <si>
    <t>Запеканка со свежими плодами</t>
  </si>
  <si>
    <t>190 дош.пит 2012г</t>
  </si>
  <si>
    <t>манная с яблоком</t>
  </si>
  <si>
    <t>рисовая с яблоком</t>
  </si>
  <si>
    <t>пшенная с яблоком</t>
  </si>
  <si>
    <t>манная с грушей</t>
  </si>
  <si>
    <t>рисовая с грушей</t>
  </si>
  <si>
    <t>пшенная с грушей</t>
  </si>
  <si>
    <t>№ 128</t>
  </si>
  <si>
    <t>Запеканка из смеси круп</t>
  </si>
  <si>
    <t>191 дош.пит 2012г</t>
  </si>
  <si>
    <t xml:space="preserve">Вариант 3 </t>
  </si>
  <si>
    <t xml:space="preserve">Вариант 4 </t>
  </si>
  <si>
    <t xml:space="preserve">Вариант 5 </t>
  </si>
  <si>
    <t xml:space="preserve">Вариант 6 </t>
  </si>
  <si>
    <t xml:space="preserve">Вариант 7 </t>
  </si>
  <si>
    <t>№ 129</t>
  </si>
  <si>
    <t>Запеканка из смеси круп со свежими плодами</t>
  </si>
  <si>
    <t>192 дош.пит 2012г</t>
  </si>
  <si>
    <t>Вариант 1 с яблоками</t>
  </si>
  <si>
    <t>Вариант 2 с яблоками</t>
  </si>
  <si>
    <t>Вариант 3 с яблоками</t>
  </si>
  <si>
    <t>Вариант 4 с яблоками</t>
  </si>
  <si>
    <t>Вариант 5 с яблоками</t>
  </si>
  <si>
    <t>Вариант 6 с яблоками</t>
  </si>
  <si>
    <t>Вариант 7 с яблоками</t>
  </si>
  <si>
    <t>Вариант 1 с грушами</t>
  </si>
  <si>
    <t>Вариант 2 с грушами</t>
  </si>
  <si>
    <t>Вариант 3 с грушами</t>
  </si>
  <si>
    <t>Вариант 4 с грушами</t>
  </si>
  <si>
    <t>Вариант 5 с грушами</t>
  </si>
  <si>
    <t>Вариант 6 с грушами</t>
  </si>
  <si>
    <t>Вариант 7 с грушами</t>
  </si>
  <si>
    <t xml:space="preserve"> № 130</t>
  </si>
  <si>
    <t>Пудинг рисовый</t>
  </si>
  <si>
    <t>195 дош.пит 2012г</t>
  </si>
  <si>
    <t xml:space="preserve">пудинг рисовый </t>
  </si>
  <si>
    <t>Пудинг манный</t>
  </si>
  <si>
    <t xml:space="preserve">пудинг  манный </t>
  </si>
  <si>
    <t>Пудинг пшенный</t>
  </si>
  <si>
    <t xml:space="preserve">пудинг  пшенный </t>
  </si>
  <si>
    <t>№ 131</t>
  </si>
  <si>
    <t>Пудинг из смеси круп     Вариант 1</t>
  </si>
  <si>
    <t>196 дош.пит 2012г</t>
  </si>
  <si>
    <t>Пудинг из смеси круп     Вариант 2</t>
  </si>
  <si>
    <t>Пудинг из смеси круп      Вариант2</t>
  </si>
  <si>
    <t>Пудинг из смеси круп      Вариант3</t>
  </si>
  <si>
    <t>№ 132</t>
  </si>
  <si>
    <t>Биточки или котлеты пшенные</t>
  </si>
  <si>
    <t>198 дош.пит 2012г</t>
  </si>
  <si>
    <t>пшенные</t>
  </si>
  <si>
    <t>Биточки или котлеты пшеничные</t>
  </si>
  <si>
    <t>пшеничные</t>
  </si>
  <si>
    <t>Биточки или котлеты перловые</t>
  </si>
  <si>
    <t>перловые</t>
  </si>
  <si>
    <t>Биточки или котлеты ячневые</t>
  </si>
  <si>
    <t>ячневые</t>
  </si>
  <si>
    <t>№ 133</t>
  </si>
  <si>
    <t>Биточки или котлеты манные, рисовые</t>
  </si>
  <si>
    <t>199 дош.пит 2012г</t>
  </si>
  <si>
    <t xml:space="preserve">манные </t>
  </si>
  <si>
    <t>рисовые</t>
  </si>
  <si>
    <t>№ 134</t>
  </si>
  <si>
    <t>Биточки или котлеты (из смеси круп)</t>
  </si>
  <si>
    <t>200 дош.пит 2012г</t>
  </si>
  <si>
    <t xml:space="preserve"> № 135</t>
  </si>
  <si>
    <t>Котлеты или биточки (из смеси круп) с морковью</t>
  </si>
  <si>
    <t>201 дош.пит 2012г</t>
  </si>
  <si>
    <t>№ 136</t>
  </si>
  <si>
    <t>Каша (из смеси круп) с рыбой</t>
  </si>
  <si>
    <t>202 дош.пит. 2012</t>
  </si>
  <si>
    <t>Каша (из смеси гречневой крупы и пшено) с горбушей</t>
  </si>
  <si>
    <t>Вариант 9</t>
  </si>
  <si>
    <t>Вариант 10</t>
  </si>
  <si>
    <t>Вариант 11</t>
  </si>
  <si>
    <t>Вариант 12</t>
  </si>
  <si>
    <t>Вариант 13</t>
  </si>
  <si>
    <t>№ 137</t>
  </si>
  <si>
    <t>Кулеш с мясом (из смеси круп) вар 1</t>
  </si>
  <si>
    <t>203 дош.пит. 2012</t>
  </si>
  <si>
    <t>Кулеш с мясом (из смеси круп) вар 2</t>
  </si>
  <si>
    <t>Кулеш с мясом (из смеси круп) вар 3</t>
  </si>
  <si>
    <t>Кулеш с мясом (из смеси круп) вар 4</t>
  </si>
  <si>
    <t>Кулеш с мясом (из смеси круп) вар 5</t>
  </si>
  <si>
    <t>Кулеш с мясом (из смеси круп) вар 6</t>
  </si>
  <si>
    <t>Кулеш с мясом (из смеси круп) вар 7</t>
  </si>
  <si>
    <t>Кулеш с мясом (из смеси круп) вар 8</t>
  </si>
  <si>
    <t>Кулеш с мясом (из смеси круп) вар 9</t>
  </si>
  <si>
    <t>Кулеш с мясом (из смеси круп) вар 10</t>
  </si>
  <si>
    <t>Кулеш с мясом (из смеси круп) вар 11</t>
  </si>
  <si>
    <t>№ 113</t>
  </si>
  <si>
    <t>Каша вязкая с морковью</t>
  </si>
  <si>
    <t>172 дош.пит. 2012</t>
  </si>
  <si>
    <t>вязкая овсяная</t>
  </si>
  <si>
    <t>вязкая пшеничная</t>
  </si>
  <si>
    <t>вязкая пшенная</t>
  </si>
  <si>
    <t>№ 114</t>
  </si>
  <si>
    <t>Каша манная с морковью</t>
  </si>
  <si>
    <t>150 г</t>
  </si>
  <si>
    <t>173 дош.пит. 2012</t>
  </si>
  <si>
    <t>200 г</t>
  </si>
  <si>
    <t>№116</t>
  </si>
  <si>
    <t>Каша манная  с соком морковным</t>
  </si>
  <si>
    <t>175 дош.пит. 2012г</t>
  </si>
  <si>
    <t>с соком морковным</t>
  </si>
  <si>
    <t>Каша манная с соком яблочным</t>
  </si>
  <si>
    <t>с соком яблочным</t>
  </si>
  <si>
    <t>№ 115</t>
  </si>
  <si>
    <t>Каша вязкая из смеси круп с морковью</t>
  </si>
  <si>
    <t>174 дош.пит. 2012г</t>
  </si>
  <si>
    <t xml:space="preserve">Каша вязкая рисовая с изюмом      </t>
  </si>
  <si>
    <t>176 дош.пит. 2012г</t>
  </si>
  <si>
    <t>с маслом</t>
  </si>
  <si>
    <t xml:space="preserve">Каша вязкая манная с изюмом       </t>
  </si>
  <si>
    <t>Каша из смеси круп с изюмом</t>
  </si>
  <si>
    <t>177 дош.пит. 2012г</t>
  </si>
  <si>
    <t>№ 119</t>
  </si>
  <si>
    <t xml:space="preserve">Каша вязкая из круп с черносливом </t>
  </si>
  <si>
    <t>178 дош.пит. 2012г</t>
  </si>
  <si>
    <t xml:space="preserve">Каша пшенная вязкая с тыквой </t>
  </si>
  <si>
    <t>169 дош.пит. 2012г</t>
  </si>
  <si>
    <t>пшенная (молоко)         155 г</t>
  </si>
  <si>
    <t>пшенная (молоко)         205 г</t>
  </si>
  <si>
    <t>пшенная  (молоко, вода)   155 г</t>
  </si>
  <si>
    <t>пшенная  (молоко, вода)   205 г</t>
  </si>
  <si>
    <t xml:space="preserve">Каша пшеничная вязкая с тыквой </t>
  </si>
  <si>
    <t>пшеничная (молоко)    155 г</t>
  </si>
  <si>
    <t>пшеничная (молоко)    205 г</t>
  </si>
  <si>
    <t>пшеничная(молоко, вода)155 г</t>
  </si>
  <si>
    <t>пшеничная(молоко, вода)205 г</t>
  </si>
  <si>
    <t xml:space="preserve">Каша рисовая вязкая с тыквой </t>
  </si>
  <si>
    <t>рисовая  (молоко)        155 г</t>
  </si>
  <si>
    <t>рисовая  (молоко)        205 г</t>
  </si>
  <si>
    <t>рисовая  (молоко, вода)    155 г</t>
  </si>
  <si>
    <t>рисовая (молоко, вода)     205 г</t>
  </si>
  <si>
    <t>Каша манная с тыквой</t>
  </si>
  <si>
    <t>170 дош.пит. 2012г</t>
  </si>
  <si>
    <t>Каша вязкая из смеси круп с тыквой</t>
  </si>
  <si>
    <t>171 дош.пит. 2012г</t>
  </si>
  <si>
    <t>Вариант  1           155 г</t>
  </si>
  <si>
    <t>Вариант  1           205 г</t>
  </si>
  <si>
    <t>Вариант  2           155 г</t>
  </si>
  <si>
    <t>Вариант  2           205 г</t>
  </si>
  <si>
    <t>Вариант  3           155 г</t>
  </si>
  <si>
    <t>Вариант  3           205 г</t>
  </si>
  <si>
    <t>Вариант  4           155 г</t>
  </si>
  <si>
    <t>Вариант  4           205 г</t>
  </si>
  <si>
    <t>Вариант  5           155 г</t>
  </si>
  <si>
    <t>Вариант  5           205 г</t>
  </si>
  <si>
    <t>Вариант  6           155 г</t>
  </si>
  <si>
    <t>Вариант  6           205 г</t>
  </si>
  <si>
    <t>Вариант  7           155 г</t>
  </si>
  <si>
    <t>Вариант  7           205 г</t>
  </si>
  <si>
    <t>Запеканка из смеси круп с тыквой</t>
  </si>
  <si>
    <t>193 дош.пит. 2012г</t>
  </si>
  <si>
    <t>Вариант  1           150 г</t>
  </si>
  <si>
    <t>Вариант  1           200 г</t>
  </si>
  <si>
    <t>Вариант  2           150 г</t>
  </si>
  <si>
    <t>Вариант  2           200 г</t>
  </si>
  <si>
    <t>Вариант  3           150 г</t>
  </si>
  <si>
    <t>Вариант  3           200 г</t>
  </si>
  <si>
    <t>Вариант  4           150 г</t>
  </si>
  <si>
    <t>Вариант  4           200 г</t>
  </si>
  <si>
    <t>Вариант  5           150 г</t>
  </si>
  <si>
    <t>Вариант  5           200 г</t>
  </si>
  <si>
    <t>Вариант  6           150 г</t>
  </si>
  <si>
    <t>Вариант  6           200 г</t>
  </si>
  <si>
    <t>Вариант  7           150 г</t>
  </si>
  <si>
    <t>Вариант  7           200 г</t>
  </si>
  <si>
    <t>Плов с изюмом</t>
  </si>
  <si>
    <t>556 Сбор.рец.1998г</t>
  </si>
  <si>
    <t>Каша боярская из пшена с изюмом</t>
  </si>
  <si>
    <t>139 Сбор.рец.нац.кух</t>
  </si>
  <si>
    <t>Каша янтарная из пшена с яблоком</t>
  </si>
  <si>
    <t>140 Сбор.рец.нац.кух</t>
  </si>
  <si>
    <t xml:space="preserve">Каша молочная Дружба        </t>
  </si>
  <si>
    <t>46 "Азбука питан"</t>
  </si>
  <si>
    <t>Каша вязкая молочная из риса и пшена</t>
  </si>
  <si>
    <t>175 Сбор.рец.школьн.</t>
  </si>
  <si>
    <t>Кашя вязкая молочная из риса и пшена</t>
  </si>
  <si>
    <t>с сахаром и маслом</t>
  </si>
  <si>
    <t>Плов сладкий</t>
  </si>
  <si>
    <t>196 Сбор.рец.школьн.</t>
  </si>
  <si>
    <t>Плов с фруктами</t>
  </si>
  <si>
    <t>195 Сбор.рец.школьн.</t>
  </si>
  <si>
    <t>№ 138</t>
  </si>
  <si>
    <t>204 дош.пит. 2012</t>
  </si>
  <si>
    <t>№ 139</t>
  </si>
  <si>
    <t xml:space="preserve">Макаронные изделия отварные с маслом  </t>
  </si>
  <si>
    <t>205 дош.пит. 2012</t>
  </si>
  <si>
    <t>№ 140</t>
  </si>
  <si>
    <t>Макаронные изделия отварные с сыром</t>
  </si>
  <si>
    <t>206 дош.пит. 2012</t>
  </si>
  <si>
    <t>№ 141</t>
  </si>
  <si>
    <t>Макароны, запеченные с сыром</t>
  </si>
  <si>
    <t>207 дош.пит. 2012</t>
  </si>
  <si>
    <t>№ 142</t>
  </si>
  <si>
    <t>Макароны, запеченные с яйцом</t>
  </si>
  <si>
    <t>208 дош.пит. 2012</t>
  </si>
  <si>
    <t>№ 143</t>
  </si>
  <si>
    <t>Макаронник</t>
  </si>
  <si>
    <t>209 дош.пит. 2012</t>
  </si>
  <si>
    <t>№ 144</t>
  </si>
  <si>
    <t>Запеканка из макарон с яблоками</t>
  </si>
  <si>
    <t>210 дош.пит. 2012</t>
  </si>
  <si>
    <t xml:space="preserve">Запеканка из макарон с творогом </t>
  </si>
  <si>
    <t>211 дош.пит. 2012</t>
  </si>
  <si>
    <t xml:space="preserve"> № 146</t>
  </si>
  <si>
    <t>Лапшевник с творогом</t>
  </si>
  <si>
    <t>212 дош.пит. 2012</t>
  </si>
  <si>
    <t>Макароны с овощами</t>
  </si>
  <si>
    <t>64 Прод.и.бл в дет/п. 1991</t>
  </si>
  <si>
    <t>№ 197</t>
  </si>
  <si>
    <t>Мясо отварное*</t>
  </si>
  <si>
    <t>273 дош.пит. 2012</t>
  </si>
  <si>
    <t>№ 198</t>
  </si>
  <si>
    <t>Мясо тушеное с овощами в соусе</t>
  </si>
  <si>
    <t>274 дош.пит. 2012</t>
  </si>
  <si>
    <t>№ 199</t>
  </si>
  <si>
    <t>Сосиски отварные</t>
  </si>
  <si>
    <t>275 дош.пит. 2012</t>
  </si>
  <si>
    <t>№ 200</t>
  </si>
  <si>
    <t>Сардельки отварные</t>
  </si>
  <si>
    <t xml:space="preserve"> № 201</t>
  </si>
  <si>
    <t>Жаркое по-домашнему</t>
  </si>
  <si>
    <t>276 дош.пит. 2012</t>
  </si>
  <si>
    <t>№ 202</t>
  </si>
  <si>
    <t>№ 203</t>
  </si>
  <si>
    <t>Бефстроганов из отварного мяса</t>
  </si>
  <si>
    <t>278 дош.пит. 2012</t>
  </si>
  <si>
    <t>№   204</t>
  </si>
  <si>
    <t>Суфле из отварного мяса с рисом</t>
  </si>
  <si>
    <t>279 дош.пит. 2012</t>
  </si>
  <si>
    <t xml:space="preserve"> №  205</t>
  </si>
  <si>
    <t xml:space="preserve"> с водой</t>
  </si>
  <si>
    <t>Суфле мясное из говядины с тыквой</t>
  </si>
  <si>
    <t>280 дош.пит. 2012</t>
  </si>
  <si>
    <t xml:space="preserve"> с молоком</t>
  </si>
  <si>
    <t>Котлеты рубленные, запеченные с молочным соусом</t>
  </si>
  <si>
    <t>281 дош.пит. 2012</t>
  </si>
  <si>
    <t>№ 206</t>
  </si>
  <si>
    <t>Котлеты, биточки, шницели рубленые из говядины</t>
  </si>
  <si>
    <t>из говядины с молоком</t>
  </si>
  <si>
    <t>из свинины  с молоком</t>
  </si>
  <si>
    <t>из говядины с водой</t>
  </si>
  <si>
    <t>изсвинины с водой</t>
  </si>
  <si>
    <t>из свинины с водой</t>
  </si>
  <si>
    <t>Котлеты с яблоками</t>
  </si>
  <si>
    <t>283 дош.пит. 2012</t>
  </si>
  <si>
    <t>Тефтели из печени с рисом</t>
  </si>
  <si>
    <t>284 дош.пит. 2012</t>
  </si>
  <si>
    <t xml:space="preserve"> с соусом № 352</t>
  </si>
  <si>
    <t>№ 210</t>
  </si>
  <si>
    <t xml:space="preserve"> с соусом № 354</t>
  </si>
  <si>
    <t xml:space="preserve"> с соусом № 365</t>
  </si>
  <si>
    <t>№  211</t>
  </si>
  <si>
    <t>Тефтели мясные  (1-й вариант)</t>
  </si>
  <si>
    <t xml:space="preserve"> № 212</t>
  </si>
  <si>
    <t>Тефтели мясные (2-й вариант)</t>
  </si>
  <si>
    <t>287 дош.пит. 2012</t>
  </si>
  <si>
    <t xml:space="preserve"> с соусом № 355</t>
  </si>
  <si>
    <t>Фрикадельки мясные в соусе</t>
  </si>
  <si>
    <t>288 дош.пит. 2012</t>
  </si>
  <si>
    <t xml:space="preserve"> с соусом № 356, молоком</t>
  </si>
  <si>
    <t>№ 213</t>
  </si>
  <si>
    <t xml:space="preserve"> с соусом № 356, водой</t>
  </si>
  <si>
    <t>№ 214</t>
  </si>
  <si>
    <t xml:space="preserve"> с соусом № 355, водой</t>
  </si>
  <si>
    <t>с водой</t>
  </si>
  <si>
    <t>№ 215</t>
  </si>
  <si>
    <t>Пудинг из говядины</t>
  </si>
  <si>
    <t>290 дош.пит. 2012</t>
  </si>
  <si>
    <t>№ 216</t>
  </si>
  <si>
    <t>Запеканка картофельная с говядиной</t>
  </si>
  <si>
    <t>291 дош.пит. 2012</t>
  </si>
  <si>
    <t xml:space="preserve"> с говядиной</t>
  </si>
  <si>
    <t>Запеканка картофельная с печенью</t>
  </si>
  <si>
    <t xml:space="preserve"> с печенью говяжьей</t>
  </si>
  <si>
    <t>№  217</t>
  </si>
  <si>
    <t>Макаронник с говядиной</t>
  </si>
  <si>
    <t>292 дош.пит. 2012</t>
  </si>
  <si>
    <t>Макаронник с печенью</t>
  </si>
  <si>
    <t>№ 218</t>
  </si>
  <si>
    <t>№  219</t>
  </si>
  <si>
    <t>Рулет с луком и яйцом</t>
  </si>
  <si>
    <t>295 дош.пит. 2012</t>
  </si>
  <si>
    <t>с молоком</t>
  </si>
  <si>
    <t>№  220</t>
  </si>
  <si>
    <t>№ 221</t>
  </si>
  <si>
    <t xml:space="preserve">Рулет с макаронами </t>
  </si>
  <si>
    <t>296 дош.пит. 2012</t>
  </si>
  <si>
    <t>Рулет мясной, фаршированный омлетом паровой</t>
  </si>
  <si>
    <t>24 диет.питанте 2002г</t>
  </si>
  <si>
    <t>Голубцы с мясом и рисом</t>
  </si>
  <si>
    <t>297 дош.пит. 2012</t>
  </si>
  <si>
    <t xml:space="preserve">Кабачки фаршированные </t>
  </si>
  <si>
    <t>299 дош.пит. 2012</t>
  </si>
  <si>
    <t>кабачки</t>
  </si>
  <si>
    <t xml:space="preserve">Баклажаны  фаршированные </t>
  </si>
  <si>
    <t>баклажаны</t>
  </si>
  <si>
    <t xml:space="preserve">Помидоры  фаршированные </t>
  </si>
  <si>
    <t>помидоры</t>
  </si>
  <si>
    <t>Перец фаршированный</t>
  </si>
  <si>
    <t>перец сладкий</t>
  </si>
  <si>
    <t>63 Как вкус.нак.реб.</t>
  </si>
  <si>
    <t>Биточки по-белорусски</t>
  </si>
  <si>
    <t>859 сбор.рец.1998г</t>
  </si>
  <si>
    <t>Запеканка капустная с отварной говядиной</t>
  </si>
  <si>
    <t>146 Пит. детей 1994г</t>
  </si>
  <si>
    <t>Кнели из говядины отварные</t>
  </si>
  <si>
    <t>2,11Справ.от диет</t>
  </si>
  <si>
    <t>Кнели из говядины отварные с маслом слив.</t>
  </si>
  <si>
    <t>90\5</t>
  </si>
  <si>
    <t>60\3</t>
  </si>
  <si>
    <t>Капустный рулет с говядиной</t>
  </si>
  <si>
    <t>80 Пит.дет.в саду</t>
  </si>
  <si>
    <t>12 Диет.пит.2002г</t>
  </si>
  <si>
    <t>№ 222</t>
  </si>
  <si>
    <t>Птица отварная</t>
  </si>
  <si>
    <t>300 дош.пит. 2012г</t>
  </si>
  <si>
    <t>куры</t>
  </si>
  <si>
    <t>Цыпленок отварной</t>
  </si>
  <si>
    <t>Филе птицы отварное</t>
  </si>
  <si>
    <t>№ 223</t>
  </si>
  <si>
    <t>Птица тушеная</t>
  </si>
  <si>
    <t>301 дош.пит. 2012г</t>
  </si>
  <si>
    <t>куры  с  соусом   № 354</t>
  </si>
  <si>
    <t>Цыпленок тушеный</t>
  </si>
  <si>
    <t>цыпл.-бройлерн. № 354</t>
  </si>
  <si>
    <t>Филе птицы тушеное</t>
  </si>
  <si>
    <t>филе птицы соус № 354</t>
  </si>
  <si>
    <t>куры  с  соусом   № 355</t>
  </si>
  <si>
    <t>цыпл.-бройлерн. № 355</t>
  </si>
  <si>
    <t>филе птицы соус № 355</t>
  </si>
  <si>
    <t>куры  с  соусом   № 357</t>
  </si>
  <si>
    <t>цыпл.-бройлерн. № 357</t>
  </si>
  <si>
    <t>филе птицы соус № 357</t>
  </si>
  <si>
    <t>№ 224</t>
  </si>
  <si>
    <t>Птица, тушеная в соусе с овощами</t>
  </si>
  <si>
    <t>Цыпленок, тушеный в соусе с овощами</t>
  </si>
  <si>
    <t>№ 225</t>
  </si>
  <si>
    <t>Плов из птицы</t>
  </si>
  <si>
    <t>304 дош.пит. 2012г</t>
  </si>
  <si>
    <t>Плов с цыпленком</t>
  </si>
  <si>
    <t>Плов из филе птицы</t>
  </si>
  <si>
    <t>№226</t>
  </si>
  <si>
    <t xml:space="preserve">Котлеты рубленные из птицы </t>
  </si>
  <si>
    <t>305 дош.пит. 2012г</t>
  </si>
  <si>
    <t>куры с молоком</t>
  </si>
  <si>
    <t>Котлеты рубленные из цыпленка</t>
  </si>
  <si>
    <t>цыпл.-бройл. с молоком</t>
  </si>
  <si>
    <t xml:space="preserve">Котлеты рубленные из филе птицы </t>
  </si>
  <si>
    <t>филе птицы с молоком</t>
  </si>
  <si>
    <t>куры с водой</t>
  </si>
  <si>
    <t>цыпл.-бройл. с водой</t>
  </si>
  <si>
    <t>филе птицы с водой</t>
  </si>
  <si>
    <t>№ 227</t>
  </si>
  <si>
    <t>Биточки рубленные из птицы паровые</t>
  </si>
  <si>
    <t>из кур с молоком</t>
  </si>
  <si>
    <t>из кур с водой</t>
  </si>
  <si>
    <t>Биточки рубленные из цыпленка паровые</t>
  </si>
  <si>
    <t>из бр-цыплен.с молоком</t>
  </si>
  <si>
    <t>из бр-цыплен.с водой</t>
  </si>
  <si>
    <t>из филе птиц.с молоком</t>
  </si>
  <si>
    <t>из филе птиц.с водой</t>
  </si>
  <si>
    <t>№ 228</t>
  </si>
  <si>
    <t>Котлеты рубл. из кур, запеченные с соусом молочным</t>
  </si>
  <si>
    <t>307 дош.пит. 2012г</t>
  </si>
  <si>
    <t>Котлеты рубл. из филе птицы, запечен. с соусом молочным</t>
  </si>
  <si>
    <t>Котлеты рубл. из филе птицы, запеч. с соусом молочным</t>
  </si>
  <si>
    <t>Фрикадельки из кур</t>
  </si>
  <si>
    <t>308 дош.пит. 2012г</t>
  </si>
  <si>
    <t>Фрикадельки из филе птицы</t>
  </si>
  <si>
    <t>№  230</t>
  </si>
  <si>
    <t>Зразы куриные с омлетом и овощами</t>
  </si>
  <si>
    <t>309 дош.пит. 2012г</t>
  </si>
  <si>
    <t>Зразы из цыпленка с омлетом и овощами</t>
  </si>
  <si>
    <t>Зразы из филе птицы с омлетом и овощами</t>
  </si>
  <si>
    <t>№ 231</t>
  </si>
  <si>
    <t>Суфле куриное</t>
  </si>
  <si>
    <t>суфле куриное</t>
  </si>
  <si>
    <t>Суфле из цыпленка</t>
  </si>
  <si>
    <t>суфле из филе птицы</t>
  </si>
  <si>
    <t>№ 232</t>
  </si>
  <si>
    <t>Суфле куриное с рисом</t>
  </si>
  <si>
    <t>311 дош.пит. 2012г</t>
  </si>
  <si>
    <t>Суфле из цыпленка с рисом</t>
  </si>
  <si>
    <t>Суфле из филе птицы с рисом</t>
  </si>
  <si>
    <t>№ 233</t>
  </si>
  <si>
    <t>Кнели куриные с рисом</t>
  </si>
  <si>
    <t>312 дош.пит. 2012г</t>
  </si>
  <si>
    <t>Кнели из цыпленка с рисом</t>
  </si>
  <si>
    <t>Кнели из филе птицы с рисом</t>
  </si>
  <si>
    <t xml:space="preserve">Горбуша отварная  </t>
  </si>
  <si>
    <t>242 дош.пит. 2012г</t>
  </si>
  <si>
    <t>Минтай отварной</t>
  </si>
  <si>
    <t>243 дош.пит. 2012</t>
  </si>
  <si>
    <t>Рыба горбуша, припущенная с овощами</t>
  </si>
  <si>
    <t>244 дош.пит. 2012г</t>
  </si>
  <si>
    <t>Рыба минтай, припущенная с овощами</t>
  </si>
  <si>
    <t>Рыба горбуша припущенная</t>
  </si>
  <si>
    <t>245 дош.пит. 2012г</t>
  </si>
  <si>
    <t>Рыба минтай припущенная</t>
  </si>
  <si>
    <t>Рыба горбуша, припущенная в молоке</t>
  </si>
  <si>
    <t>246 дош.пит. 2012г</t>
  </si>
  <si>
    <t>Рыба минтай, припущенная в молоке</t>
  </si>
  <si>
    <t>Рыба горбуша, тушенная с овощами</t>
  </si>
  <si>
    <t>247 дош.пит. 2012г</t>
  </si>
  <si>
    <t>Рыба минтай, тушенная с овощами</t>
  </si>
  <si>
    <t xml:space="preserve">Котлеты из горбуши с капустой и морковью запеченные </t>
  </si>
  <si>
    <t>248 дош.пит. 2012г</t>
  </si>
  <si>
    <t xml:space="preserve">Котлеты из минтая рыбные с капустой и морковью запеченные </t>
  </si>
  <si>
    <t>Рыба минтай, запеченная в омлете</t>
  </si>
  <si>
    <t>Рыба горбуша, запеченная с картофелем</t>
  </si>
  <si>
    <t>250 дош.пит. 2012г</t>
  </si>
  <si>
    <t>Рыба минтай, запеченная с картофелем</t>
  </si>
  <si>
    <t>Рыба горбуша, запеченная в молочном соусе</t>
  </si>
  <si>
    <t>251 дош.пит. 2012г</t>
  </si>
  <si>
    <t>Рыба минтай, запеченная в молочном соусе</t>
  </si>
  <si>
    <t>Рыба горбуша, запеченная в сметанном соусе</t>
  </si>
  <si>
    <t>252 дош.пит. 2012г</t>
  </si>
  <si>
    <t>Рыба минтай, запеченная в сметанном соусе</t>
  </si>
  <si>
    <t>Рыба горбуша, запеченная с морковью</t>
  </si>
  <si>
    <t>253 дош.пит. 2012г</t>
  </si>
  <si>
    <t>Рыба минтай, запеченная с морковью</t>
  </si>
  <si>
    <t xml:space="preserve">Рыба горбуша запеченная </t>
  </si>
  <si>
    <t>254 дош.пит. 2012г</t>
  </si>
  <si>
    <t xml:space="preserve">Рыба минтай запеченная </t>
  </si>
  <si>
    <t xml:space="preserve"> Котлеты из горбуши любительские   </t>
  </si>
  <si>
    <t>256 дош.пит. 2012г</t>
  </si>
  <si>
    <t xml:space="preserve"> Котлеты из горбуши любительские  </t>
  </si>
  <si>
    <t xml:space="preserve"> Котлеты из минтая любительские  </t>
  </si>
  <si>
    <t xml:space="preserve">Котлеты  из горбуши паровые </t>
  </si>
  <si>
    <t>257 дош.пит. 2012г</t>
  </si>
  <si>
    <t xml:space="preserve">Котлеты из минтая паровые </t>
  </si>
  <si>
    <t xml:space="preserve">Шницель из горбуши натуральный </t>
  </si>
  <si>
    <t>258 дош.пит. 2012г</t>
  </si>
  <si>
    <t xml:space="preserve">Шницель из минтая натуральный </t>
  </si>
  <si>
    <t>Биточки из горбуши с овощами запеченные</t>
  </si>
  <si>
    <t>259 дош.пит. 2012г</t>
  </si>
  <si>
    <t xml:space="preserve"> Биточки из минтая с овощами запеченные</t>
  </si>
  <si>
    <t>Тефтели из горбуши паровые</t>
  </si>
  <si>
    <t>260 дош.пит. 2012г</t>
  </si>
  <si>
    <t>Тефтели из минтая паровые</t>
  </si>
  <si>
    <t>Тефтели из горбуши паровые с маслом</t>
  </si>
  <si>
    <t xml:space="preserve">60/5 </t>
  </si>
  <si>
    <t xml:space="preserve">80/5 </t>
  </si>
  <si>
    <t>Тефтели из минтая паровые с маслом</t>
  </si>
  <si>
    <t>Тефтели из горбуши тушеные</t>
  </si>
  <si>
    <t>261дош.пит. 2012г</t>
  </si>
  <si>
    <t>Тефтели из минтая тушеные</t>
  </si>
  <si>
    <t xml:space="preserve">Фрикадельки из горбуши отварные </t>
  </si>
  <si>
    <t>263 дош.пит. 2012г</t>
  </si>
  <si>
    <t xml:space="preserve">Фрикадельки из минтая отварные </t>
  </si>
  <si>
    <t>Фрикадельки из горбуши запеченные с молочным соусом</t>
  </si>
  <si>
    <t>264 дош.пит. 2012г</t>
  </si>
  <si>
    <t>Фрикадельки из минтая запеченные с молочным соусом</t>
  </si>
  <si>
    <t>Зразы рыбные с яйцами из горбуши</t>
  </si>
  <si>
    <t>265дош.пит. 2012г</t>
  </si>
  <si>
    <t>Зразы рыбные с яйцами из минтая</t>
  </si>
  <si>
    <t>Рулет из минтая</t>
  </si>
  <si>
    <t>Рулет из горбуши (с молоком)</t>
  </si>
  <si>
    <t>Рулет из минтая (с молоком)</t>
  </si>
  <si>
    <t>Рыба, запеченная с овощами (горбуша)</t>
  </si>
  <si>
    <t>Суфле из горбуши</t>
  </si>
  <si>
    <t>268 дош.пит.2012г</t>
  </si>
  <si>
    <t>Суфле из минтая</t>
  </si>
  <si>
    <t>Пудинг рыбный запеченный из горбуши</t>
  </si>
  <si>
    <t>269 дош.пит.2012г</t>
  </si>
  <si>
    <t xml:space="preserve">Пудинг из минтая запеченный </t>
  </si>
  <si>
    <t>270 дош.пит.2012г</t>
  </si>
  <si>
    <t>Пудинг из минтая паровой</t>
  </si>
  <si>
    <t>Кнели рыбные из горбуши</t>
  </si>
  <si>
    <t>271 дош.пит. 2012г</t>
  </si>
  <si>
    <t>Кнели рыбные из минтая</t>
  </si>
  <si>
    <t>Рыба "Аппетитная" (горбуша)</t>
  </si>
  <si>
    <t>Рыба запеченная с луком по-домашнему горбуша</t>
  </si>
  <si>
    <t>424 Сб.рец.нар.России</t>
  </si>
  <si>
    <t>Рыба запеченная с луком по-домашнему минтай</t>
  </si>
  <si>
    <t>Галки рыбные из горбуши</t>
  </si>
  <si>
    <t>549 Сб.рец.Белорус.кух</t>
  </si>
  <si>
    <t>Галки рыбные из минтая</t>
  </si>
  <si>
    <t>№ 274</t>
  </si>
  <si>
    <t xml:space="preserve">Пельмени мясные отварные с маслом </t>
  </si>
  <si>
    <t>440 дош.пит. 2012г</t>
  </si>
  <si>
    <t>Пельмени мясные отварные с маслом</t>
  </si>
  <si>
    <t xml:space="preserve">Вареники отварные </t>
  </si>
  <si>
    <t>442 дош.пит. 2012г</t>
  </si>
  <si>
    <t>Вареники отварные      180</t>
  </si>
  <si>
    <t>Вареники отварные      150</t>
  </si>
  <si>
    <t xml:space="preserve"> № 276</t>
  </si>
  <si>
    <t>Вареники отварные с маслом</t>
  </si>
  <si>
    <t>С маслом сливочным</t>
  </si>
  <si>
    <t>Вареники отварные с йогуртом</t>
  </si>
  <si>
    <t>С джемом</t>
  </si>
  <si>
    <t>Блинчики с маслом</t>
  </si>
  <si>
    <t>С повидлом</t>
  </si>
  <si>
    <t>Блинчики с джемом</t>
  </si>
  <si>
    <t>Блинчики с повидлом</t>
  </si>
  <si>
    <t>С сахаром</t>
  </si>
  <si>
    <t>Со сгущенным молоком</t>
  </si>
  <si>
    <t>№ 277</t>
  </si>
  <si>
    <t>Блинчики с сахаром</t>
  </si>
  <si>
    <t>Блинчики со сгущенным молоком</t>
  </si>
  <si>
    <t xml:space="preserve">Оладьи с маслом </t>
  </si>
  <si>
    <t>449 дош.пит. 2012г</t>
  </si>
  <si>
    <t>Оладьи с джемом</t>
  </si>
  <si>
    <t xml:space="preserve"> № 278</t>
  </si>
  <si>
    <t>Оладьи с повидлом</t>
  </si>
  <si>
    <t>Оладьи с вареньем</t>
  </si>
  <si>
    <t>Оладьи с изюмом с маслом</t>
  </si>
  <si>
    <t>450 дош.пит. 2012г</t>
  </si>
  <si>
    <t>Оладьи с изюмом с джемом</t>
  </si>
  <si>
    <t>№ 279</t>
  </si>
  <si>
    <t>Оладьи с изюмом с повидлом</t>
  </si>
  <si>
    <t>Оладьи с изюмом с вареньем</t>
  </si>
  <si>
    <t>Оладьи с яблокоми с маслом</t>
  </si>
  <si>
    <t>451 дош.пит. 2012г</t>
  </si>
  <si>
    <t>Оладьи с яблоками с маслом</t>
  </si>
  <si>
    <t>Оладьи с яблоками с джемом</t>
  </si>
  <si>
    <t>№ 280</t>
  </si>
  <si>
    <t>Оладьи с яблоками с повидлом</t>
  </si>
  <si>
    <t>№ 281</t>
  </si>
  <si>
    <t>Оладьи с яблоками с вареньем</t>
  </si>
  <si>
    <t xml:space="preserve"> № 282</t>
  </si>
  <si>
    <t>Пирожки сдобные печеные с морковью</t>
  </si>
  <si>
    <t>454 дош.пит. 2012г</t>
  </si>
  <si>
    <t xml:space="preserve"> № 283</t>
  </si>
  <si>
    <t>Пирожки сдобные печеные с картофелем и луком</t>
  </si>
  <si>
    <t>№ 283</t>
  </si>
  <si>
    <t>Пирожки сдобные печеные с творогом</t>
  </si>
  <si>
    <t xml:space="preserve"> № 285</t>
  </si>
  <si>
    <t>Пирожки сдобные печеные с яблоками</t>
  </si>
  <si>
    <t xml:space="preserve"> № 286</t>
  </si>
  <si>
    <t>Пирожки сдобные печеные с курагой</t>
  </si>
  <si>
    <t>№ 287</t>
  </si>
  <si>
    <t>Пирожки сдобные печеные с морковью и рисом</t>
  </si>
  <si>
    <t>№ 288</t>
  </si>
  <si>
    <t>Пирожки сдобные печеные с зеленым луком и яйцом</t>
  </si>
  <si>
    <t>Ватрушка с творогом</t>
  </si>
  <si>
    <t>458 дош.пит. 2012г</t>
  </si>
  <si>
    <t xml:space="preserve"> № 289</t>
  </si>
  <si>
    <t>Пирог открытый с повидлом</t>
  </si>
  <si>
    <t>459 дош пит.2012г</t>
  </si>
  <si>
    <t>№ 290</t>
  </si>
  <si>
    <t>Пирог открытый с джемом</t>
  </si>
  <si>
    <t>459 дош.пит. 2012г</t>
  </si>
  <si>
    <t>№ 325</t>
  </si>
  <si>
    <t>Крендель сахарный</t>
  </si>
  <si>
    <t>460 дош.пит. 2012г</t>
  </si>
  <si>
    <t>Пирожки песочные с яблоками</t>
  </si>
  <si>
    <t>464 дош.пит. 2012г</t>
  </si>
  <si>
    <t>№ 326</t>
  </si>
  <si>
    <t>Сдоба обыкновенная</t>
  </si>
  <si>
    <t>466 дош.пит. 2012г</t>
  </si>
  <si>
    <t>Булочка ванильная</t>
  </si>
  <si>
    <t>467 дош.пит. 2012г</t>
  </si>
  <si>
    <t xml:space="preserve"> № 327</t>
  </si>
  <si>
    <t>Булочка домашняя</t>
  </si>
  <si>
    <t>469 дош.пит. 2012г</t>
  </si>
  <si>
    <t xml:space="preserve"> № 328</t>
  </si>
  <si>
    <t>Булочка дорожная</t>
  </si>
  <si>
    <t>470 дош.пит. 2012г</t>
  </si>
  <si>
    <t>Булочка "Октябренок"</t>
  </si>
  <si>
    <t>471 дош.пит. 2012г</t>
  </si>
  <si>
    <t xml:space="preserve"> № 329</t>
  </si>
  <si>
    <t>Булочка школьная</t>
  </si>
  <si>
    <t>472 дош.пит. 2012г</t>
  </si>
  <si>
    <t>№ 330</t>
  </si>
  <si>
    <t>Булочка "Веснушка"</t>
  </si>
  <si>
    <t>473 дош.пит. 2012г</t>
  </si>
  <si>
    <t>Булочка российская</t>
  </si>
  <si>
    <t>474 дош.пит. 2012г</t>
  </si>
  <si>
    <t xml:space="preserve"> № 331</t>
  </si>
  <si>
    <t>Булочка "Алтайская"</t>
  </si>
  <si>
    <t>477 дош.пит. 2012г</t>
  </si>
  <si>
    <t>№ 332</t>
  </si>
  <si>
    <t>Булочка "Розовая"</t>
  </si>
  <si>
    <t>476 дош.пит. 2012г</t>
  </si>
  <si>
    <t>Булочка молочная</t>
  </si>
  <si>
    <t>479 дош.пит. 2012г</t>
  </si>
  <si>
    <t xml:space="preserve"> № 333</t>
  </si>
  <si>
    <t>Булочка "Янтарная"</t>
  </si>
  <si>
    <t>481 дош.пит. 2012г</t>
  </si>
  <si>
    <t xml:space="preserve"> № 334</t>
  </si>
  <si>
    <t>Булочка "Творожная"</t>
  </si>
  <si>
    <t>483 дош.пит. 2012г</t>
  </si>
  <si>
    <t>Коржики молочные</t>
  </si>
  <si>
    <t>496 дош.пит. 2012г</t>
  </si>
  <si>
    <t xml:space="preserve"> № 335</t>
  </si>
  <si>
    <t>Ватрушка с клюквой или брусникой</t>
  </si>
  <si>
    <t>№ 336</t>
  </si>
  <si>
    <t>Сочни из песочного теста</t>
  </si>
  <si>
    <t>572 дош.пит. 2012г</t>
  </si>
  <si>
    <t>№ 337</t>
  </si>
  <si>
    <t>Рогалик с джемом</t>
  </si>
  <si>
    <t>№ 377</t>
  </si>
  <si>
    <t>Эчпочмак с говядиной</t>
  </si>
  <si>
    <t>101.49 сб.рец.нар.России</t>
  </si>
  <si>
    <t>№ 378</t>
  </si>
  <si>
    <t>Блины с маслом</t>
  </si>
  <si>
    <t>549 Сб.рец.и кул.изд1973г</t>
  </si>
  <si>
    <t>№ 379</t>
  </si>
  <si>
    <t>Блины со сметаной</t>
  </si>
  <si>
    <t xml:space="preserve"> № 380</t>
  </si>
  <si>
    <t>Блины с джемом</t>
  </si>
  <si>
    <t>Блины с повидлом</t>
  </si>
  <si>
    <t>Шанежки наливные с яйцом (на воде)</t>
  </si>
  <si>
    <t>1320 Сб.рец.и кул.изд1998г</t>
  </si>
  <si>
    <t>Шанежки наливные с яйцом (на молоке)</t>
  </si>
  <si>
    <t>Бисквитный рулет с повидлом</t>
  </si>
  <si>
    <t>196 "Пит детей" 1981г</t>
  </si>
  <si>
    <t>Сумсы печеные (капуста, лук)</t>
  </si>
  <si>
    <t>1330 Сб.рец.и кул.изд1998г</t>
  </si>
  <si>
    <t>с минтаем</t>
  </si>
  <si>
    <t>Сумсы печеные (капуста, яйца)</t>
  </si>
  <si>
    <t>с горбушей</t>
  </si>
  <si>
    <t>Расстегаи с минтаем</t>
  </si>
  <si>
    <t>697 Сб.рец.и кул.изд1996г</t>
  </si>
  <si>
    <t>с рисом и яйцом</t>
  </si>
  <si>
    <t>Расстегаи с горбушей</t>
  </si>
  <si>
    <t>Расстегаи с рисом и яйцом</t>
  </si>
  <si>
    <t>Фарш рисовый</t>
  </si>
  <si>
    <t>585 Сб.рец.и кул.изд1973г</t>
  </si>
  <si>
    <t>Фарш из минтая</t>
  </si>
  <si>
    <t>716 Сб.рец.и кул.изд1996г</t>
  </si>
  <si>
    <t>Фарш из горбуши</t>
  </si>
  <si>
    <t>Фарш из зеленого лука с яйцом</t>
  </si>
  <si>
    <t>851 Сб.рец.и кул.изд 2002г</t>
  </si>
  <si>
    <t>№  161</t>
  </si>
  <si>
    <t>Вареники ленивые (отварные)</t>
  </si>
  <si>
    <t>230 дош.пит. 2012г.</t>
  </si>
  <si>
    <t>Вареники ленивые (отварные) с маслом</t>
  </si>
  <si>
    <t>100/5</t>
  </si>
  <si>
    <t>150/7,5</t>
  </si>
  <si>
    <t>Вареники ленивые (отварные)с сахаром</t>
  </si>
  <si>
    <t>100/10</t>
  </si>
  <si>
    <t xml:space="preserve"> №  162</t>
  </si>
  <si>
    <t>Сырники из творога</t>
  </si>
  <si>
    <t>231 дош.пит. 2012</t>
  </si>
  <si>
    <t>Сырники из творога с маслом</t>
  </si>
  <si>
    <t>Сырники из творога с вареньем</t>
  </si>
  <si>
    <t>100/20</t>
  </si>
  <si>
    <t>150/30</t>
  </si>
  <si>
    <t>№ 163</t>
  </si>
  <si>
    <t>Сырники  с картофелем</t>
  </si>
  <si>
    <t>232 дош.пит. 2012</t>
  </si>
  <si>
    <t>Сырники  с картофелем  соусом № 350</t>
  </si>
  <si>
    <t>100/30</t>
  </si>
  <si>
    <t>150/45</t>
  </si>
  <si>
    <t>Сырники  с картофелем  соусом № 354</t>
  </si>
  <si>
    <t>№  164</t>
  </si>
  <si>
    <t>Сырники  с морковью</t>
  </si>
  <si>
    <t>233 дош.пит. 2012</t>
  </si>
  <si>
    <t>Сырники  с морковью соус №351</t>
  </si>
  <si>
    <t>Сырники  с морковью соус №354</t>
  </si>
  <si>
    <t>№ 165</t>
  </si>
  <si>
    <t>Пудинг  из творога (запеченный)</t>
  </si>
  <si>
    <t>235 дош.пит. 2012</t>
  </si>
  <si>
    <t>№ 166</t>
  </si>
  <si>
    <t>Запеканка   из творога с мукой</t>
  </si>
  <si>
    <t>Пудинг из творога с яблоками</t>
  </si>
  <si>
    <t>240 дош.пит. 2012</t>
  </si>
  <si>
    <t xml:space="preserve"> № 169</t>
  </si>
  <si>
    <t>Зразы  из творога с изюмом</t>
  </si>
  <si>
    <t>241 дош.пит. 2012</t>
  </si>
  <si>
    <t xml:space="preserve"> Пирог творожный</t>
  </si>
  <si>
    <t>№ 345</t>
  </si>
  <si>
    <t>Ватрушка из творога и овощей</t>
  </si>
  <si>
    <t>238 дош.пит. 2012г</t>
  </si>
  <si>
    <t>Запеканка   из творога с морковью</t>
  </si>
  <si>
    <t xml:space="preserve">Запеканка   из творога с овсяными хлопьями </t>
  </si>
  <si>
    <t>24 Сб.рец.бл.зарубеж</t>
  </si>
  <si>
    <t>25 Сб.рец.бл.зарубеж</t>
  </si>
  <si>
    <t>Биточки манные с творогом</t>
  </si>
  <si>
    <t>68 Прод. и бл.в дет.пит.</t>
  </si>
  <si>
    <t xml:space="preserve">Наименование изделия: </t>
  </si>
  <si>
    <t>Выход, г</t>
  </si>
  <si>
    <t>белки, г</t>
  </si>
  <si>
    <t>жиры, г</t>
  </si>
  <si>
    <t>углеводы,г</t>
  </si>
  <si>
    <t>№ 80</t>
  </si>
  <si>
    <t>125 дош.пит.2012г</t>
  </si>
  <si>
    <t>№ 81</t>
  </si>
  <si>
    <t>126 дош.пит.2012г</t>
  </si>
  <si>
    <t xml:space="preserve"> № 82</t>
  </si>
  <si>
    <t xml:space="preserve">Капуста отварная с маслом </t>
  </si>
  <si>
    <t>127 дош.пит.2012г</t>
  </si>
  <si>
    <t>Капуста отварная с соусом</t>
  </si>
  <si>
    <t>с соусом № 350</t>
  </si>
  <si>
    <t>с соусом № 354</t>
  </si>
  <si>
    <t>№ 83</t>
  </si>
  <si>
    <t>Морковь с зеленым горошком в молочном соусе</t>
  </si>
  <si>
    <t>129 дош.пит.2012г</t>
  </si>
  <si>
    <t>с соусом № 366</t>
  </si>
  <si>
    <t>№ 84</t>
  </si>
  <si>
    <t>132 дош.пит.2012г</t>
  </si>
  <si>
    <t>№ 85</t>
  </si>
  <si>
    <t xml:space="preserve">Картофель, тушенный в соусе </t>
  </si>
  <si>
    <t>133 дош.пит.2012г</t>
  </si>
  <si>
    <t>№ 86</t>
  </si>
  <si>
    <t>Свекла, тушенная в сметане или соусе</t>
  </si>
  <si>
    <t>134 дош.пит.2012г</t>
  </si>
  <si>
    <t>со сметаной</t>
  </si>
  <si>
    <t>№ 87</t>
  </si>
  <si>
    <t>Свекла, тушенная с яблоками</t>
  </si>
  <si>
    <t>135 дош.пит.2012г</t>
  </si>
  <si>
    <t>№ 88</t>
  </si>
  <si>
    <t>Морковь, тушенная с рисом и черносливом</t>
  </si>
  <si>
    <t>136 дош.пит.2012г</t>
  </si>
  <si>
    <t>№ 89</t>
  </si>
  <si>
    <t>Рагу из овощей</t>
  </si>
  <si>
    <t>137 дош.пит.2012г</t>
  </si>
  <si>
    <t>№ 90</t>
  </si>
  <si>
    <t>Картофельные лепешки</t>
  </si>
  <si>
    <t>138 дош.пит.2012г</t>
  </si>
  <si>
    <t>№ 91</t>
  </si>
  <si>
    <t>Котлеты картофельные</t>
  </si>
  <si>
    <t>139 дош.пит.2012г</t>
  </si>
  <si>
    <t xml:space="preserve">с маслом </t>
  </si>
  <si>
    <t>№ 92</t>
  </si>
  <si>
    <t>Котлеты морковные</t>
  </si>
  <si>
    <t>140 дош.пит.2012г</t>
  </si>
  <si>
    <t>№ 93</t>
  </si>
  <si>
    <t>Крокеты из моркови с изюмом</t>
  </si>
  <si>
    <t>141 дош.пит.2012г</t>
  </si>
  <si>
    <t>№ 94</t>
  </si>
  <si>
    <t xml:space="preserve">Котлеты свекольные </t>
  </si>
  <si>
    <t>142 дош.пит.2012г</t>
  </si>
  <si>
    <t>№ 96</t>
  </si>
  <si>
    <t>Котлеты капустно-морковные</t>
  </si>
  <si>
    <t>144 дош.пит.2012г</t>
  </si>
  <si>
    <t>№ 97</t>
  </si>
  <si>
    <t>Котлеты из овощей</t>
  </si>
  <si>
    <t>146 дош.пит.2012г</t>
  </si>
  <si>
    <t>№ 98</t>
  </si>
  <si>
    <t>Картофельные оладьи со свежей капустой</t>
  </si>
  <si>
    <t>149 дош.пит.2012г</t>
  </si>
  <si>
    <t xml:space="preserve"> № 99</t>
  </si>
  <si>
    <t>Картофельные оладьи с сыром</t>
  </si>
  <si>
    <t>150 дош.пит.2012г</t>
  </si>
  <si>
    <t>№ 100</t>
  </si>
  <si>
    <t>Картофель, запеченный в сметанном соусе</t>
  </si>
  <si>
    <t>151 дош.пит.2012г</t>
  </si>
  <si>
    <t>№ 101</t>
  </si>
  <si>
    <t>Запеканка капустная</t>
  </si>
  <si>
    <t>152 дош.пит.2012г</t>
  </si>
  <si>
    <t>с соусом № 355</t>
  </si>
  <si>
    <t>№ 102</t>
  </si>
  <si>
    <t xml:space="preserve">Запеканка морковная  </t>
  </si>
  <si>
    <t>153 дош.пит.2012г</t>
  </si>
  <si>
    <t>№ 103</t>
  </si>
  <si>
    <t>Запеканка морковная с творогом</t>
  </si>
  <si>
    <t>154 дош.пит.2012г</t>
  </si>
  <si>
    <t>№ 104</t>
  </si>
  <si>
    <t xml:space="preserve">Запеканка овощная </t>
  </si>
  <si>
    <t>155 дош.пит.2012г</t>
  </si>
  <si>
    <t xml:space="preserve"> № 105</t>
  </si>
  <si>
    <t>Пудинг из моркови</t>
  </si>
  <si>
    <t>158 дош.пит.2012г</t>
  </si>
  <si>
    <t>№ 106</t>
  </si>
  <si>
    <t>Суфле из моркови с творогом</t>
  </si>
  <si>
    <t>159 дош.пит.2012г</t>
  </si>
  <si>
    <t>№ 107</t>
  </si>
  <si>
    <t>Капуста белокочанная, запеченная в соусе</t>
  </si>
  <si>
    <t>160 дош.пит.2012г</t>
  </si>
  <si>
    <t>№ 108</t>
  </si>
  <si>
    <t>Перец, фаршированный овощами и рисом</t>
  </si>
  <si>
    <t>161 дош.пит.2012г</t>
  </si>
  <si>
    <t>Тыква отварная</t>
  </si>
  <si>
    <t>128 дош.пит.2012г</t>
  </si>
  <si>
    <t>Каша из тыквы</t>
  </si>
  <si>
    <t>130 дош.пит.2012г</t>
  </si>
  <si>
    <t>Тыква, припущенная с яблоком и изюмом</t>
  </si>
  <si>
    <t>131 дош.пит.2012г</t>
  </si>
  <si>
    <t>Котлеты из кабачков и творога</t>
  </si>
  <si>
    <t>145 дош.пит.2012г</t>
  </si>
  <si>
    <t>с маслом      105 г</t>
  </si>
  <si>
    <t>с маслом      155 г</t>
  </si>
  <si>
    <t>с соусом № 350   115 г</t>
  </si>
  <si>
    <t>с соусом № 350   180 г</t>
  </si>
  <si>
    <t>с соусом № 354   115 г</t>
  </si>
  <si>
    <t>с соусом № 354   180 г</t>
  </si>
  <si>
    <t>Запеканка из тыквы</t>
  </si>
  <si>
    <t>156 дош.пит.2012г</t>
  </si>
  <si>
    <t>Тыквенно-яблочная запеканка</t>
  </si>
  <si>
    <t>157 дош.пит.2012г</t>
  </si>
  <si>
    <t>Картофель печеный</t>
  </si>
  <si>
    <t>56 Дружинина Л.В.</t>
  </si>
  <si>
    <t>40, 3</t>
  </si>
  <si>
    <t>1, 7</t>
  </si>
  <si>
    <t>Овощи по-карпатски с пшеничной крупой</t>
  </si>
  <si>
    <t>Овощи по-карпатски с перловой крупой</t>
  </si>
  <si>
    <t xml:space="preserve">Икра овощная </t>
  </si>
  <si>
    <t>125 Сб. рец. 1982 г.</t>
  </si>
  <si>
    <t>10, 4</t>
  </si>
  <si>
    <t>10, 2</t>
  </si>
  <si>
    <t>Картофельный кугель (пудинг)</t>
  </si>
  <si>
    <t>468 Сб. рец.кул.из 1998 г.</t>
  </si>
  <si>
    <t>469 Сб. рец.кул.из 1998 г.</t>
  </si>
  <si>
    <t>Овощная запеканка</t>
  </si>
  <si>
    <t>158 Пит.реб.Дружинина Л.В.</t>
  </si>
  <si>
    <t>159 Пит.реб.Дружинина Л.В.</t>
  </si>
  <si>
    <t>Рулет или запеканка картофельная с овощ.</t>
  </si>
  <si>
    <t>180 Сб.рецеп.блюд.1996г</t>
  </si>
  <si>
    <t>Картофель в молочном соусе</t>
  </si>
  <si>
    <t>144 Пит.реб.в дет.саду</t>
  </si>
  <si>
    <t>0, 7</t>
  </si>
  <si>
    <t>Рулет картофельный с яйцом</t>
  </si>
  <si>
    <t>121 Пит.детей М.И. Снигур</t>
  </si>
  <si>
    <t>160/30</t>
  </si>
  <si>
    <t>120/15</t>
  </si>
  <si>
    <t>Картофельные ватрушки с твор. фаршем</t>
  </si>
  <si>
    <t>378 Сб. рец.кул.из 1982 г.</t>
  </si>
  <si>
    <t>Картоф. пирожки с морковью с маслом</t>
  </si>
  <si>
    <t>180/5</t>
  </si>
  <si>
    <t>377 Сб. рец.кул.из 1998 г.</t>
  </si>
  <si>
    <t>150/5</t>
  </si>
  <si>
    <r>
      <rPr>
        <sz val="12"/>
        <color indexed="8"/>
        <rFont val="Times New Roman"/>
        <family val="1"/>
      </rPr>
      <t xml:space="preserve">Картоф. пирожки с морковью с соусом </t>
    </r>
    <r>
      <rPr>
        <sz val="10"/>
        <color indexed="8"/>
        <rFont val="Times New Roman"/>
        <family val="1"/>
      </rPr>
      <t>350</t>
    </r>
  </si>
  <si>
    <t>180/30</t>
  </si>
  <si>
    <r>
      <rPr>
        <sz val="12"/>
        <color indexed="8"/>
        <rFont val="Times New Roman"/>
        <family val="1"/>
      </rPr>
      <t xml:space="preserve">Картоф. пирожки с морковью с соусом </t>
    </r>
    <r>
      <rPr>
        <sz val="10"/>
        <color indexed="8"/>
        <rFont val="Times New Roman"/>
        <family val="1"/>
      </rPr>
      <t>354</t>
    </r>
  </si>
  <si>
    <t xml:space="preserve">Яйца вареные </t>
  </si>
  <si>
    <t>213 дош.пит. 2012г</t>
  </si>
  <si>
    <t xml:space="preserve"> № 148</t>
  </si>
  <si>
    <t>Яйца, запеченные в сметанном соусе</t>
  </si>
  <si>
    <t>214 дош.пит. 2012г</t>
  </si>
  <si>
    <t>Соус № 354</t>
  </si>
  <si>
    <t>Соус № 357</t>
  </si>
  <si>
    <t xml:space="preserve"> № 149</t>
  </si>
  <si>
    <t>№ 150</t>
  </si>
  <si>
    <t xml:space="preserve">Омлет с сыром </t>
  </si>
  <si>
    <t>216 дош.пит. 2012г</t>
  </si>
  <si>
    <t>№ 151</t>
  </si>
  <si>
    <t>Омлет с морковью</t>
  </si>
  <si>
    <t>217 дош.пит. 2012г</t>
  </si>
  <si>
    <t>№ 152</t>
  </si>
  <si>
    <t>Омлет с картофелем</t>
  </si>
  <si>
    <t>218 дош.пит. 2012г</t>
  </si>
  <si>
    <t>№ 153</t>
  </si>
  <si>
    <t>№ 154</t>
  </si>
  <si>
    <t>Омлет с зеленым горошком</t>
  </si>
  <si>
    <t>219 дош.пит. 2012г</t>
  </si>
  <si>
    <t xml:space="preserve"> № 155</t>
  </si>
  <si>
    <t>Омлет с овощами</t>
  </si>
  <si>
    <t>220 дош.пит. 2012г</t>
  </si>
  <si>
    <t xml:space="preserve"> № 156</t>
  </si>
  <si>
    <t xml:space="preserve"> № 157</t>
  </si>
  <si>
    <t xml:space="preserve">Омлет с рисом </t>
  </si>
  <si>
    <t>221 дош.пит. 2012г</t>
  </si>
  <si>
    <t>№ 158</t>
  </si>
  <si>
    <t>Омлет с яблоками</t>
  </si>
  <si>
    <t>222 дош.пит. 2012г</t>
  </si>
  <si>
    <t>№ 159</t>
  </si>
  <si>
    <t xml:space="preserve">Омлет паровой натуральный </t>
  </si>
  <si>
    <t>223 дош.пит. 2012г</t>
  </si>
  <si>
    <t>№ 160</t>
  </si>
  <si>
    <t>№ 376</t>
  </si>
  <si>
    <t>Омлет паровой с мясом</t>
  </si>
  <si>
    <t>224 дош.пит. 2012г</t>
  </si>
  <si>
    <t>Омлет с морковью паровой</t>
  </si>
  <si>
    <t>225 дош.пит. 2012г</t>
  </si>
  <si>
    <t>Драчена</t>
  </si>
  <si>
    <t>226 дош.пит. 2012г</t>
  </si>
  <si>
    <t>Омлет, смешанный с сосисками</t>
  </si>
  <si>
    <t>211 сбор.рец. 2007г</t>
  </si>
  <si>
    <t>Омлет с кукурузой</t>
  </si>
  <si>
    <t xml:space="preserve">156  Татарская Л.Л. </t>
  </si>
  <si>
    <t>Яичная кашка</t>
  </si>
  <si>
    <t>577 сбор.рец. 1982г</t>
  </si>
  <si>
    <t>№ 262</t>
  </si>
  <si>
    <t>Соус томатный</t>
  </si>
  <si>
    <t>348 дош.пит.2012г</t>
  </si>
  <si>
    <t>№ 263</t>
  </si>
  <si>
    <t>Соус томатный с овощами</t>
  </si>
  <si>
    <t>349 дош.пит.2012г</t>
  </si>
  <si>
    <t>№ 264</t>
  </si>
  <si>
    <t>Соус  молочный (для подачи к блюду)</t>
  </si>
  <si>
    <t>350 дош.пит.2012г</t>
  </si>
  <si>
    <t>№ 265</t>
  </si>
  <si>
    <t>Соус  молочный  (сладкий)</t>
  </si>
  <si>
    <t>351 дош.пит.2012г</t>
  </si>
  <si>
    <t xml:space="preserve"> № 266</t>
  </si>
  <si>
    <t>Соус  молочный  (для запекания овощей, мяса, рыбы)</t>
  </si>
  <si>
    <t>352 дош.пит.2012г</t>
  </si>
  <si>
    <t>№ 267</t>
  </si>
  <si>
    <t>Соус  молочный  (для фарширования)</t>
  </si>
  <si>
    <t>353 дош.пит.2012г</t>
  </si>
  <si>
    <t xml:space="preserve"> № 268</t>
  </si>
  <si>
    <t>№ 269</t>
  </si>
  <si>
    <t>Соус  сметанный с томатом</t>
  </si>
  <si>
    <t>355 дош.пит.2012г</t>
  </si>
  <si>
    <t xml:space="preserve"> № 270</t>
  </si>
  <si>
    <t>Соус  сметанный с томатом и луком</t>
  </si>
  <si>
    <t>357 дош.пит.2012г</t>
  </si>
  <si>
    <t xml:space="preserve"> № 271</t>
  </si>
  <si>
    <t>Соус  абрикосовый</t>
  </si>
  <si>
    <t>359 дош.пит.2012г</t>
  </si>
  <si>
    <t>№ 272</t>
  </si>
  <si>
    <t>Соус  клюквенный</t>
  </si>
  <si>
    <t>361 дош.пит.2012г</t>
  </si>
  <si>
    <t>№ 273</t>
  </si>
  <si>
    <t>Соус  яблочный</t>
  </si>
  <si>
    <t>362 дош.пит.2012г</t>
  </si>
  <si>
    <t>Соус из черносмородиновый</t>
  </si>
  <si>
    <t>360 дош.пит.2012г</t>
  </si>
  <si>
    <t>Соус из сухофруктов</t>
  </si>
  <si>
    <t>58 Дружинина 1995г</t>
  </si>
  <si>
    <t>Маринад овощной</t>
  </si>
  <si>
    <t>893 Сбор.рец.1982г</t>
  </si>
  <si>
    <t>ТТК № 3</t>
  </si>
  <si>
    <t>Говядина с черносливом 70\80</t>
  </si>
  <si>
    <t>Говядина с черносливом 50/60</t>
  </si>
  <si>
    <t>без масла</t>
  </si>
  <si>
    <t>Котлеты по-Ноябрьски из птицы и оленины с молоком</t>
  </si>
  <si>
    <t>Котлеты по-Ноябрьски из говядины и оленины с молоком</t>
  </si>
  <si>
    <t>Печень по-строгановски 50/40</t>
  </si>
  <si>
    <t>Сбор. по диет. 1999г</t>
  </si>
  <si>
    <t>Печень по-строгановски 75/60</t>
  </si>
  <si>
    <t>Салат из соленых огурцов с луком</t>
  </si>
  <si>
    <t>Сок  фруктовый</t>
  </si>
  <si>
    <r>
      <t xml:space="preserve">Йогурт </t>
    </r>
    <r>
      <rPr>
        <sz val="12"/>
        <color indexed="10"/>
        <rFont val="Times New Roman"/>
        <family val="1"/>
      </rPr>
      <t>СХК</t>
    </r>
  </si>
  <si>
    <t>Чай с шиповником</t>
  </si>
  <si>
    <t>ТТК № 6</t>
  </si>
  <si>
    <t>Каша жидкая молочная манная с сахаром, маслом 130/3/5</t>
  </si>
  <si>
    <t>ТТК № 10</t>
  </si>
  <si>
    <t>ТТК № 11</t>
  </si>
  <si>
    <t>ТТК № 12</t>
  </si>
  <si>
    <t>ТТК № 13</t>
  </si>
  <si>
    <t>Чай с молоком сгущенным</t>
  </si>
  <si>
    <t>394а дош.пит. 2012 г.</t>
  </si>
  <si>
    <t>Десерт фруктовый (1 вариант)</t>
  </si>
  <si>
    <t>Десерт фруктовый (2 вариант)</t>
  </si>
  <si>
    <t>Десерт фруктовый (3 вариант)</t>
  </si>
  <si>
    <t>Десерт фруктовый (4 вариант)</t>
  </si>
  <si>
    <t>Каша жидкая манная с маслом сл.</t>
  </si>
  <si>
    <t>Каша жидкая пшеничная с маслом сл.</t>
  </si>
  <si>
    <t>Каша жидкая пшенная с маслом сл.</t>
  </si>
  <si>
    <t>Каша жидкая овсянная с маслом сл.</t>
  </si>
  <si>
    <t>Каша жидкая геркулес с маслом сл.</t>
  </si>
  <si>
    <t>Каша жидкая рисовая с маслом сл.</t>
  </si>
  <si>
    <t>Каша жидкая пшенная с сахаром</t>
  </si>
  <si>
    <t>Каша жидкая овсянная с сахаром</t>
  </si>
  <si>
    <t>Каша жидкая геркулес с сахаром</t>
  </si>
  <si>
    <t>Каша жидкая рисовая с сахаром</t>
  </si>
  <si>
    <t>Каша жидкая манная с сахаром</t>
  </si>
  <si>
    <t xml:space="preserve">Каша жидкая манная с сахаром </t>
  </si>
  <si>
    <t>Каша жидкая пшеничная с сахаром</t>
  </si>
  <si>
    <t>Какао с молоком сгущенным</t>
  </si>
  <si>
    <t>397а дош.пит. 2012 г.</t>
  </si>
  <si>
    <t>Напиток апельсиновый</t>
  </si>
  <si>
    <t>Напиток лимонный</t>
  </si>
  <si>
    <t>646 сб.рец.и бл.1996</t>
  </si>
  <si>
    <r>
      <t xml:space="preserve">Пирог творожный </t>
    </r>
    <r>
      <rPr>
        <sz val="10"/>
        <color indexed="8"/>
        <rFont val="Times New Roman"/>
        <family val="1"/>
      </rPr>
      <t>(с уменьшеным кол-м сахара)</t>
    </r>
  </si>
  <si>
    <t>Каша вязкая гречневая с сахаром и маслом</t>
  </si>
  <si>
    <t>Чай с умен.кол-м сахара 200/2</t>
  </si>
  <si>
    <t>Чай с умен.кол-м сахара 180/1,8</t>
  </si>
  <si>
    <t>Чай с умен.кол-м сахара 150/1,5</t>
  </si>
  <si>
    <t>Каша молочная вязкая гречневая с маслом</t>
  </si>
  <si>
    <r>
      <t xml:space="preserve">Яблоки печеные </t>
    </r>
    <r>
      <rPr>
        <sz val="9"/>
        <color indexed="8"/>
        <rFont val="Times New Roman"/>
        <family val="1"/>
      </rPr>
      <t>(с умен.кол-м сах)</t>
    </r>
  </si>
  <si>
    <t>Чай с умен.кол-м сахара 200/7</t>
  </si>
  <si>
    <t>Чай с умен.кол-м сахара 180/6,3</t>
  </si>
  <si>
    <t>Чай с умен.кол-м сахара 150/5,3</t>
  </si>
  <si>
    <t>Кисель из сока натур.(с ум.кол.сах.) 11г</t>
  </si>
  <si>
    <t>Кисель из сока натур.(с ум.кол.сах.) 10г</t>
  </si>
  <si>
    <t>Кисель из сока натур.(с ум.кол.сах.) 7г</t>
  </si>
  <si>
    <t xml:space="preserve">Суп молочный  с рисовой крупой </t>
  </si>
  <si>
    <t xml:space="preserve">Суп молочный  с гречневой крупой </t>
  </si>
  <si>
    <t>Суп молочный  с овсянными хлопьями "Геркулес"</t>
  </si>
  <si>
    <t xml:space="preserve">Суп молочный  с ячневой крупой </t>
  </si>
  <si>
    <t>Плов из отварной говядины</t>
  </si>
  <si>
    <t>Суп  молочный с манной крупой</t>
  </si>
  <si>
    <t>Горбуша фаршированная</t>
  </si>
  <si>
    <t>Минтай фаршированный</t>
  </si>
  <si>
    <t>Напиток из шиповника (+1г сахара)</t>
  </si>
  <si>
    <t xml:space="preserve">Пудинг из горбуши паровой </t>
  </si>
  <si>
    <t>Пудинг из печени</t>
  </si>
  <si>
    <t>Пудинг из печени с маслом сл.</t>
  </si>
  <si>
    <t>ТТК № 8</t>
  </si>
  <si>
    <t>Каша жидкая молочная манная с сахаром, маслом 180/3/5</t>
  </si>
  <si>
    <t xml:space="preserve">Котлеты из минтая запеченные </t>
  </si>
  <si>
    <t>Фрикадельки из цыпленка</t>
  </si>
  <si>
    <t>Пампушки с чесноком (30/10)</t>
  </si>
  <si>
    <t>Пампушки с чесноком (50/15)</t>
  </si>
  <si>
    <t>Пампушки с чесноком (40/13)</t>
  </si>
  <si>
    <t>новая ттк</t>
  </si>
  <si>
    <t>Котлеты из горбуши запеченные</t>
  </si>
  <si>
    <t>Приложение</t>
  </si>
  <si>
    <t>Таблица № 1</t>
  </si>
  <si>
    <r>
      <t xml:space="preserve">Анализ калорийности рационов питания в течение дня </t>
    </r>
    <r>
      <rPr>
        <sz val="11"/>
        <color indexed="8"/>
        <rFont val="Liberation Serif"/>
        <family val="1"/>
      </rPr>
      <t xml:space="preserve">(в пределах </t>
    </r>
    <r>
      <rPr>
        <u val="single"/>
        <sz val="11"/>
        <color indexed="8"/>
        <rFont val="Liberation Serif"/>
        <family val="1"/>
      </rPr>
      <t>+</t>
    </r>
    <r>
      <rPr>
        <sz val="11"/>
        <color indexed="8"/>
        <rFont val="Liberation Serif"/>
        <family val="1"/>
      </rPr>
      <t>5%)</t>
    </r>
  </si>
  <si>
    <t>Рацион</t>
  </si>
  <si>
    <t>Норма калорийности по СанПиН</t>
  </si>
  <si>
    <t>Фактическая ежедневная калорийность рационов питания по меню</t>
  </si>
  <si>
    <t>питания</t>
  </si>
  <si>
    <t>норма</t>
  </si>
  <si>
    <t>min. (-5%)</t>
  </si>
  <si>
    <t>mak. (+5%)</t>
  </si>
  <si>
    <t>Завтрак</t>
  </si>
  <si>
    <t>2 завтрак</t>
  </si>
  <si>
    <t>Полдник</t>
  </si>
  <si>
    <t>Итого:</t>
  </si>
  <si>
    <t xml:space="preserve"> Пункт 8.1.2.3. Допускается в течение дня отступление от норм калорийности по отдельным приемам пищи в пределах +/- 5% </t>
  </si>
  <si>
    <t xml:space="preserve">при условии, что средний % пищевой ценности за неделю будет соответствовать нормам, приведенным в таблице N 3 приложения N 10 </t>
  </si>
  <si>
    <t>к настоящим Правилам, по каждому приему пищи.</t>
  </si>
  <si>
    <t>Таблица № 2</t>
  </si>
  <si>
    <t>Анализ средней калорийности рационов питания за каждую неделю и меню</t>
  </si>
  <si>
    <t>Норма            по СанПиН</t>
  </si>
  <si>
    <t>Факт калорийности по меню</t>
  </si>
  <si>
    <t xml:space="preserve"> за 1 неделю</t>
  </si>
  <si>
    <t xml:space="preserve"> за 2 неделю</t>
  </si>
  <si>
    <t xml:space="preserve">за  меню </t>
  </si>
  <si>
    <t>Таблица № 3</t>
  </si>
  <si>
    <t>Анализ калорийности суточных рационов питания</t>
  </si>
  <si>
    <t>Норма          по СанПиН</t>
  </si>
  <si>
    <t>За день</t>
  </si>
  <si>
    <t>Укроп свежий        1гр</t>
  </si>
  <si>
    <t>ккал</t>
  </si>
  <si>
    <t>Компот из яблок с умен.кол-м сахара 200/12</t>
  </si>
  <si>
    <t>Компот из яблок с умен.кол-м сахара 180/10,8</t>
  </si>
  <si>
    <t>Компот из яблок с умен.кол-м сахара 150/9</t>
  </si>
  <si>
    <t>Компот из груш с умен.кол-м сахара 200/12</t>
  </si>
  <si>
    <t>Компот из груш с умен.кол-м сахара 180/10,8</t>
  </si>
  <si>
    <t>Компот из груш с умен.кол-м сахара 150/9</t>
  </si>
  <si>
    <t>Компот из сушеных фруктов (с ум.кол.сах) 150/9</t>
  </si>
  <si>
    <t>Компот из сушеных фруктов (с ум.кол.сах) 180/10,8</t>
  </si>
  <si>
    <t>Компот из сушеных фруктов (с ум.кол.сах) 200/12</t>
  </si>
  <si>
    <t>121 (2) дош.пит. 2012 г.</t>
  </si>
  <si>
    <t>Печень тертая</t>
  </si>
  <si>
    <t>Чай без  сахара</t>
  </si>
  <si>
    <t>54-1гн сб.тип.мен.2022г</t>
  </si>
  <si>
    <t>Соус  шоколадный</t>
  </si>
  <si>
    <t>54-6соус сб.тип.мен.2022г</t>
  </si>
  <si>
    <t>без масла на полив</t>
  </si>
  <si>
    <t>Чай без сахара</t>
  </si>
  <si>
    <t>54-19м Сб/ рец.от росп 2022г</t>
  </si>
  <si>
    <t>Чай с клюквой и сахаром</t>
  </si>
  <si>
    <t>54-10гн сб.тип.мен.2022г</t>
  </si>
  <si>
    <t>сахар 10,8</t>
  </si>
  <si>
    <t>сахар 9</t>
  </si>
  <si>
    <t>Икра свекольная, зелень</t>
  </si>
  <si>
    <t>40/2</t>
  </si>
  <si>
    <t>160/40</t>
  </si>
  <si>
    <t>60/2</t>
  </si>
  <si>
    <t>Салат зимний, зелень</t>
  </si>
  <si>
    <t>30/2</t>
  </si>
  <si>
    <t>ТТК № 1А</t>
  </si>
  <si>
    <t>Жаркое аппетитное (оленина 128г)</t>
  </si>
  <si>
    <t>Жаркое аппетитное (оленина 102г)</t>
  </si>
  <si>
    <t>оленина 128г</t>
  </si>
  <si>
    <t>Салат из свеклы с солеными огурцами, зелень</t>
  </si>
  <si>
    <t>50/2</t>
  </si>
  <si>
    <t>Каша жидкая молочная гречневая</t>
  </si>
  <si>
    <t>54-20к сбор.рец.2017г</t>
  </si>
  <si>
    <t>Суп из цыпленка с рисом</t>
  </si>
  <si>
    <t>Котлеты рубленые из говядины</t>
  </si>
  <si>
    <t>Компот из сушеных фруктов (изюм)</t>
  </si>
  <si>
    <t>Компот из яблок с лимоном</t>
  </si>
  <si>
    <t>54-34хн сб.тип.мен.2022г</t>
  </si>
  <si>
    <t>Салат из картофеля с солеными огурцами, зелень</t>
  </si>
  <si>
    <t>Каша вязкая рисовая с сахаром</t>
  </si>
  <si>
    <t>Салат из белокочанной капусты со свеклой, зелень</t>
  </si>
  <si>
    <t>50/1</t>
  </si>
  <si>
    <t>Биточки рубленые из говядины</t>
  </si>
  <si>
    <t>Салат овощной с яблоками и свеклой, зелень</t>
  </si>
  <si>
    <t>сах 2</t>
  </si>
  <si>
    <t>сах 1,8</t>
  </si>
  <si>
    <t>сах 7</t>
  </si>
  <si>
    <t>сах 10</t>
  </si>
  <si>
    <r>
      <t xml:space="preserve">Пудинг с яблоком </t>
    </r>
    <r>
      <rPr>
        <sz val="10"/>
        <color indexed="8"/>
        <rFont val="Times New Roman"/>
        <family val="1"/>
      </rPr>
      <t>(с умен. кол-м сахара 8г)</t>
    </r>
  </si>
  <si>
    <r>
      <t xml:space="preserve">Пудинг с яблоком </t>
    </r>
    <r>
      <rPr>
        <sz val="10"/>
        <color indexed="8"/>
        <rFont val="Times New Roman"/>
        <family val="1"/>
      </rPr>
      <t>(с умен. кол-м сахара 6,9г)</t>
    </r>
  </si>
  <si>
    <t>сах 8</t>
  </si>
  <si>
    <t>сах 6,9</t>
  </si>
  <si>
    <t>Напиток брусничный с умен.кол-м сах. 200/13</t>
  </si>
  <si>
    <t xml:space="preserve"> сахар 13</t>
  </si>
  <si>
    <t>Напиток брусничный с умен.кол-м сах. 180/11,7</t>
  </si>
  <si>
    <t>Напиток брусничный с умен.кол-м сах. 150/9,8</t>
  </si>
  <si>
    <t xml:space="preserve">Напиток брусничный с умен.кол-м сах. </t>
  </si>
  <si>
    <t>Кисель из плодов шиповника с ум.кол-м сахара</t>
  </si>
  <si>
    <t>сах 15</t>
  </si>
  <si>
    <t>сах 13,5</t>
  </si>
  <si>
    <t>сах 11,3</t>
  </si>
  <si>
    <t>сах 2 г</t>
  </si>
  <si>
    <t>120/20</t>
  </si>
  <si>
    <t>на воде</t>
  </si>
  <si>
    <t>сахар 11,7</t>
  </si>
  <si>
    <t>Салат из свеклы, зелень</t>
  </si>
  <si>
    <t>Салат из белокочанной капусты с морковью, зелень</t>
  </si>
  <si>
    <t xml:space="preserve">Йогурт </t>
  </si>
  <si>
    <t>Борщ полтавский с галушками, цыпленок отвар.</t>
  </si>
  <si>
    <t>Салат из соленых огурцов с луком, зелень</t>
  </si>
  <si>
    <t>Винегрет овощной с луком зеленым, зелень</t>
  </si>
  <si>
    <t>Икра овощная, зелень</t>
  </si>
  <si>
    <t>60/1</t>
  </si>
  <si>
    <t>30/1</t>
  </si>
  <si>
    <t>40/1</t>
  </si>
  <si>
    <t>Салат из белокочанной капусты  с морковью, зелень</t>
  </si>
  <si>
    <t>Салат из моркови</t>
  </si>
  <si>
    <t xml:space="preserve">Подготовил: </t>
  </si>
  <si>
    <t>технолог МАДОУ "Золушка"                 Михеева Н.А.</t>
  </si>
  <si>
    <t>технолог МАДОУ "Синеглазка"            Арсланова А.С.</t>
  </si>
  <si>
    <t>Жаркое аппетитное с олениной</t>
  </si>
  <si>
    <t>сах 13,5   (груши, мандарины) без яблок</t>
  </si>
  <si>
    <t>Десерт фруктовый (1 вариант) с яблоком</t>
  </si>
  <si>
    <t>сах 5,2</t>
  </si>
  <si>
    <t xml:space="preserve">Котлеты из горбуши любительские   </t>
  </si>
  <si>
    <t>Нормы по СанПиН белков, жиров, углеводов в % от калорийности:</t>
  </si>
  <si>
    <t>12-15.</t>
  </si>
  <si>
    <t>30-32.</t>
  </si>
  <si>
    <t>55-58.</t>
  </si>
  <si>
    <t>Содержание белков, жиров, углеводов в меню за весь период, %:</t>
  </si>
  <si>
    <t>Хлеб пшеничный обог.витам-ми и микроэ-ми</t>
  </si>
  <si>
    <t>Хлеб ржано-пшеничный обог.вит-ми и микроэ-ми</t>
  </si>
  <si>
    <t>Батон с витаминно-минеральной смесью</t>
  </si>
  <si>
    <t>Кулеш с говядиной (из смеси круп) вар 11</t>
  </si>
  <si>
    <t>Драчена (омлет со сметаной)</t>
  </si>
  <si>
    <t xml:space="preserve">Компот из смеси сушеных фруктов (с ум.кол.сах) </t>
  </si>
  <si>
    <t>Суфле из отварной говядины с рисом</t>
  </si>
  <si>
    <t>Рулет из говядины, фаршированный омлетом паровой</t>
  </si>
  <si>
    <t>Фрикадельки из филе цыпленка</t>
  </si>
  <si>
    <t>Печень тертая (рулет из говяжьей печени)</t>
  </si>
  <si>
    <t>Пельмени из говядины отварные с маслом</t>
  </si>
  <si>
    <t>Жаркое аппетитное (оленина 96г)</t>
  </si>
  <si>
    <t>оленина 96г</t>
  </si>
  <si>
    <t>Жаркое аппетитное  с олениной</t>
  </si>
  <si>
    <t>Хлеб пшеничный с витаминно-минеральной смесью</t>
  </si>
  <si>
    <t>Суп овощной со сметаной</t>
  </si>
  <si>
    <t>130/20</t>
  </si>
  <si>
    <t>130/15</t>
  </si>
  <si>
    <t>237 дош.пит. 2012, 54-6 соус сб.тип.мен.2022г</t>
  </si>
  <si>
    <t>150/20</t>
  </si>
  <si>
    <t>150/12</t>
  </si>
  <si>
    <t>99, 115 дош.пит. 2012 г.</t>
  </si>
  <si>
    <t xml:space="preserve">Суп гороховый с цыпленком отварным  </t>
  </si>
  <si>
    <t>423 Дружинина 1994,        300  дош.пит. 2012 г.</t>
  </si>
  <si>
    <t>200/8</t>
  </si>
  <si>
    <t>Борщ, сметана, цыпленок отварной</t>
  </si>
  <si>
    <t>150/5/10</t>
  </si>
  <si>
    <t>56, 300 дош.пит. 2012</t>
  </si>
  <si>
    <t>63, 300 дош.пит. 2012</t>
  </si>
  <si>
    <t>180/20</t>
  </si>
  <si>
    <t>Суп крестьянский с говядиной отварной</t>
  </si>
  <si>
    <t>140 Дружинина 1994, 273  дош.пит. 2012 г.</t>
  </si>
  <si>
    <t xml:space="preserve">104,115 дош.пит. 2012 </t>
  </si>
  <si>
    <t>150/40</t>
  </si>
  <si>
    <t>81,300 дош.пит. 2012</t>
  </si>
  <si>
    <t>Пельмени из говядины отварные с маслом, сметана</t>
  </si>
  <si>
    <t>205/30</t>
  </si>
  <si>
    <r>
      <t xml:space="preserve">Пудинг с яблоком </t>
    </r>
    <r>
      <rPr>
        <sz val="10"/>
        <color indexed="8"/>
        <rFont val="Liberation Sans"/>
        <family val="2"/>
      </rPr>
      <t xml:space="preserve">(с умен. кол-м сахара), </t>
    </r>
    <r>
      <rPr>
        <sz val="12"/>
        <color indexed="8"/>
        <rFont val="Liberation Sans"/>
        <family val="2"/>
      </rPr>
      <t>йогурт</t>
    </r>
  </si>
  <si>
    <t>Суп молочный  с овсян. хлопьями "Геркулес"</t>
  </si>
  <si>
    <t>Хлеб пшеничный с витаминно-минерал. смесью</t>
  </si>
  <si>
    <t>Хлеб ржано-пшенич. с витамин.-минерал.смесью</t>
  </si>
  <si>
    <t>Хлеб ржано-пшенич. с витамин.-минерал. смесью</t>
  </si>
  <si>
    <t>Салат из белокоч. капусты с луком зеленым, зелень</t>
  </si>
  <si>
    <t>Салат витаминный с горошком консер., зелень</t>
  </si>
  <si>
    <t>Запеканка картофельная с печенью, сметана</t>
  </si>
  <si>
    <t>Кисель из плодов шиповника</t>
  </si>
  <si>
    <t>Запеканка   из творога с овсян. хлопьями, йогурт</t>
  </si>
  <si>
    <t xml:space="preserve">Чай с сахаром </t>
  </si>
  <si>
    <t xml:space="preserve">Каша манная  молочная жидкая с сахаром </t>
  </si>
  <si>
    <t>Каша пшеничная вязкая</t>
  </si>
  <si>
    <t>Запеканка из творога с ман.крупой, соус шоколадный</t>
  </si>
  <si>
    <t>Салат из белокочан.капусты с морковью, зелень</t>
  </si>
  <si>
    <t xml:space="preserve">Кисель из сока натурального </t>
  </si>
  <si>
    <t>Борщ с фасолью и картофелем, цыпленок</t>
  </si>
  <si>
    <t xml:space="preserve">Борщ с фасолью и картофелем, цыпленок </t>
  </si>
  <si>
    <t>Запеканка из печени с рисом и сметаной</t>
  </si>
  <si>
    <t>Кисель из сока натурального</t>
  </si>
  <si>
    <t>Салат из картофеля с солен. огурцами, зелень</t>
  </si>
  <si>
    <t>Суп-пюре из картоф. с гренками из пшенич. хлеба</t>
  </si>
  <si>
    <t>Каша гречневая  вязкая</t>
  </si>
  <si>
    <t>Каша рисовая молочная жидкая с сахаром</t>
  </si>
  <si>
    <t xml:space="preserve">Компот из смеси сушеных фруктов </t>
  </si>
  <si>
    <t>Салат из белокоч. капусты со свеклой, зелень</t>
  </si>
  <si>
    <t>Суп - пюре из птицы с гренками из пшенич. хлеба</t>
  </si>
  <si>
    <t>Масло (порционно)</t>
  </si>
  <si>
    <t>Пудинг с яблоком (с умен. кол-м сахара), йогурт</t>
  </si>
  <si>
    <t>451</t>
  </si>
  <si>
    <t>200/3</t>
  </si>
  <si>
    <t>УТВЕРЖДЕНО:</t>
  </si>
  <si>
    <t>Основное (организованное) 4-х недельное  меню</t>
  </si>
  <si>
    <t xml:space="preserve"> 4-х разового питания для воспитанников дошкольного возраста от 3-х до 7-ми лет с длительностью пребывания в учреждении до 12-ти часов</t>
  </si>
  <si>
    <t xml:space="preserve">на зимний период </t>
  </si>
  <si>
    <t xml:space="preserve">Приложение № 2 </t>
  </si>
  <si>
    <r>
      <rPr>
        <i/>
        <u val="single"/>
        <sz val="11"/>
        <rFont val="Liberation Sans"/>
        <family val="2"/>
      </rPr>
      <t>Примечание</t>
    </r>
    <r>
      <rPr>
        <i/>
        <sz val="11"/>
        <rFont val="Liberation Sans"/>
        <family val="2"/>
      </rPr>
      <t>*: витаминизация 3-его блюда аскорбиновой кислотой 35 мг на 1 ребенка в сутки.</t>
    </r>
  </si>
  <si>
    <r>
      <rPr>
        <i/>
        <u val="single"/>
        <sz val="11"/>
        <rFont val="Liberation Sans"/>
        <family val="2"/>
      </rPr>
      <t>Примечание</t>
    </r>
    <r>
      <rPr>
        <i/>
        <sz val="11"/>
        <rFont val="Liberation Sans"/>
        <family val="2"/>
      </rPr>
      <t>*: витаминизация 3-его блюда аскорбиновой кислотой 50 мг на 1 ребенка  в сутки.</t>
    </r>
  </si>
  <si>
    <t>приказом МАДОУ "Синеглазка"</t>
  </si>
  <si>
    <t>от  29.12.2023 № 341-од</t>
  </si>
  <si>
    <t xml:space="preserve"> 4-х разового питания для воспитанников дошкольного возраста от 1 года до 3-х лет с длительностью пребывания в учреждении до 12-ти часов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</si>
</sst>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mm/yy"/>
    <numFmt numFmtId="174" formatCode="0.000"/>
    <numFmt numFmtId="175" formatCode="_-* #,##0.00&quot;р.&quot;_-;\-* #,##0.00&quot;р.&quot;_-;_-* \-??&quot;р.&quot;_-;_-@_-"/>
    <numFmt numFmtId="176" formatCode="[$-FC19]d\ mmmm\ yyyy\ &quot;г.&quot;"/>
    <numFmt numFmtId="177" formatCode="0.00000"/>
    <numFmt numFmtId="178" formatCode="0.0000"/>
    <numFmt numFmtId="179" formatCode="0.000000"/>
    <numFmt numFmtId="180" formatCode="0.0000000"/>
  </numFmts>
  <fonts count="1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Liberation Serif"/>
      <family val="1"/>
    </font>
    <font>
      <u val="single"/>
      <sz val="11"/>
      <color indexed="8"/>
      <name val="Liberation Serif"/>
      <family val="1"/>
    </font>
    <font>
      <b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name val="Liberation Sans"/>
      <family val="2"/>
    </font>
    <font>
      <sz val="11"/>
      <color indexed="8"/>
      <name val="Liberation Sans"/>
      <family val="2"/>
    </font>
    <font>
      <b/>
      <i/>
      <sz val="12"/>
      <name val="Liberation Sans"/>
      <family val="2"/>
    </font>
    <font>
      <sz val="12"/>
      <name val="Liberation Sans"/>
      <family val="2"/>
    </font>
    <font>
      <b/>
      <sz val="12"/>
      <name val="Liberation Sans"/>
      <family val="2"/>
    </font>
    <font>
      <sz val="10"/>
      <name val="Liberation Sans"/>
      <family val="2"/>
    </font>
    <font>
      <b/>
      <sz val="11"/>
      <name val="Liberation Sans"/>
      <family val="2"/>
    </font>
    <font>
      <b/>
      <i/>
      <sz val="16"/>
      <name val="Liberation Sans"/>
      <family val="2"/>
    </font>
    <font>
      <b/>
      <sz val="11"/>
      <color indexed="10"/>
      <name val="Liberation Sans"/>
      <family val="2"/>
    </font>
    <font>
      <sz val="12"/>
      <color indexed="8"/>
      <name val="Liberation Sans"/>
      <family val="2"/>
    </font>
    <font>
      <b/>
      <sz val="12"/>
      <color indexed="8"/>
      <name val="Liberation Sans"/>
      <family val="2"/>
    </font>
    <font>
      <sz val="10"/>
      <color indexed="8"/>
      <name val="Liberation Sans"/>
      <family val="2"/>
    </font>
    <font>
      <b/>
      <sz val="12"/>
      <color indexed="10"/>
      <name val="Liberation Sans"/>
      <family val="2"/>
    </font>
    <font>
      <b/>
      <i/>
      <sz val="11"/>
      <name val="Liberation Sans"/>
      <family val="2"/>
    </font>
    <font>
      <b/>
      <i/>
      <sz val="11"/>
      <color indexed="8"/>
      <name val="Liberation Sans"/>
      <family val="2"/>
    </font>
    <font>
      <b/>
      <sz val="11"/>
      <color indexed="8"/>
      <name val="Liberation Sans"/>
      <family val="2"/>
    </font>
    <font>
      <i/>
      <sz val="11"/>
      <name val="Liberation Sans"/>
      <family val="2"/>
    </font>
    <font>
      <u val="single"/>
      <sz val="11"/>
      <name val="Liberation Sans"/>
      <family val="2"/>
    </font>
    <font>
      <i/>
      <u val="single"/>
      <sz val="11"/>
      <name val="Liberation Sans"/>
      <family val="2"/>
    </font>
    <font>
      <b/>
      <i/>
      <sz val="10"/>
      <name val="Liberation Sans"/>
      <family val="2"/>
    </font>
    <font>
      <b/>
      <i/>
      <sz val="10"/>
      <color indexed="8"/>
      <name val="Liberation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1"/>
      <color indexed="8"/>
      <name val="Liberation Serif"/>
      <family val="1"/>
    </font>
    <font>
      <b/>
      <sz val="11"/>
      <color indexed="62"/>
      <name val="Liberation Serif"/>
      <family val="1"/>
    </font>
    <font>
      <i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color indexed="10"/>
      <name val="Liberation Sans"/>
      <family val="2"/>
    </font>
    <font>
      <sz val="12"/>
      <color indexed="10"/>
      <name val="Liberation Sans"/>
      <family val="2"/>
    </font>
    <font>
      <sz val="11"/>
      <color indexed="10"/>
      <name val="Liberation Sans"/>
      <family val="2"/>
    </font>
    <font>
      <b/>
      <sz val="10"/>
      <color indexed="10"/>
      <name val="Liberation Sans"/>
      <family val="2"/>
    </font>
    <font>
      <b/>
      <i/>
      <sz val="12"/>
      <color indexed="10"/>
      <name val="Liberation Sans"/>
      <family val="2"/>
    </font>
    <font>
      <sz val="11.5"/>
      <color indexed="8"/>
      <name val="Liberation Sans"/>
      <family val="2"/>
    </font>
    <font>
      <b/>
      <sz val="11.5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sz val="11"/>
      <color theme="1"/>
      <name val="Liberation Serif"/>
      <family val="1"/>
    </font>
    <font>
      <b/>
      <sz val="10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1"/>
      <color rgb="FF7030A0"/>
      <name val="Liberation Serif"/>
      <family val="1"/>
    </font>
    <font>
      <i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ans"/>
      <family val="2"/>
    </font>
    <font>
      <sz val="12"/>
      <color rgb="FFFF0000"/>
      <name val="Liberation Sans"/>
      <family val="2"/>
    </font>
    <font>
      <b/>
      <sz val="12"/>
      <color theme="1"/>
      <name val="Liberation Sans"/>
      <family val="2"/>
    </font>
    <font>
      <sz val="12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  <font>
      <b/>
      <sz val="10"/>
      <color rgb="FFFF0000"/>
      <name val="Liberation Sans"/>
      <family val="2"/>
    </font>
    <font>
      <b/>
      <i/>
      <sz val="12"/>
      <color rgb="FFFF0000"/>
      <name val="Liberation Sans"/>
      <family val="2"/>
    </font>
    <font>
      <b/>
      <sz val="12"/>
      <color rgb="FFFF0000"/>
      <name val="Liberation Sans"/>
      <family val="2"/>
    </font>
    <font>
      <sz val="11.5"/>
      <color rgb="FF000000"/>
      <name val="Liberation Sans"/>
      <family val="2"/>
    </font>
    <font>
      <b/>
      <sz val="11.5"/>
      <color rgb="FF000000"/>
      <name val="Liberation San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175" fontId="1" fillId="0" borderId="0" applyFill="0" applyBorder="0" applyAlignment="0" applyProtection="0"/>
    <xf numFmtId="168" fontId="1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5" fillId="32" borderId="0" applyNumberFormat="0" applyBorder="0" applyAlignment="0" applyProtection="0"/>
  </cellStyleXfs>
  <cellXfs count="937">
    <xf numFmtId="0" fontId="0" fillId="0" borderId="0" xfId="0" applyAlignment="1">
      <alignment/>
    </xf>
    <xf numFmtId="0" fontId="5" fillId="33" borderId="10" xfId="56" applyFont="1" applyFill="1" applyBorder="1" applyAlignment="1">
      <alignment wrapText="1"/>
      <protection/>
    </xf>
    <xf numFmtId="0" fontId="6" fillId="33" borderId="10" xfId="56" applyFont="1" applyFill="1" applyBorder="1" applyAlignment="1">
      <alignment horizontal="center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33" borderId="10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72" fontId="5" fillId="0" borderId="10" xfId="56" applyNumberFormat="1" applyFont="1" applyFill="1" applyBorder="1" applyAlignment="1">
      <alignment horizontal="center"/>
      <protection/>
    </xf>
    <xf numFmtId="1" fontId="6" fillId="0" borderId="10" xfId="5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vertical="center" wrapText="1"/>
    </xf>
    <xf numFmtId="0" fontId="5" fillId="33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56" applyFont="1" applyFill="1" applyBorder="1" applyAlignment="1">
      <alignment horizontal="left"/>
      <protection/>
    </xf>
    <xf numFmtId="0" fontId="5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center"/>
      <protection/>
    </xf>
    <xf numFmtId="172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distributed" wrapText="1"/>
    </xf>
    <xf numFmtId="172" fontId="5" fillId="33" borderId="10" xfId="0" applyNumberFormat="1" applyFont="1" applyFill="1" applyBorder="1" applyAlignment="1">
      <alignment horizontal="center" vertical="distributed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172" fontId="5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left"/>
      <protection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56" applyFont="1" applyBorder="1">
      <alignment/>
      <protection/>
    </xf>
    <xf numFmtId="0" fontId="10" fillId="0" borderId="10" xfId="56" applyFont="1" applyBorder="1" applyAlignment="1">
      <alignment horizontal="center"/>
      <protection/>
    </xf>
    <xf numFmtId="172" fontId="9" fillId="0" borderId="10" xfId="56" applyNumberFormat="1" applyFont="1" applyBorder="1" applyAlignment="1">
      <alignment horizontal="center" vertical="center"/>
      <protection/>
    </xf>
    <xf numFmtId="1" fontId="10" fillId="0" borderId="10" xfId="56" applyNumberFormat="1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left"/>
      <protection/>
    </xf>
    <xf numFmtId="0" fontId="6" fillId="0" borderId="10" xfId="56" applyFont="1" applyBorder="1" applyAlignment="1">
      <alignment horizontal="center"/>
      <protection/>
    </xf>
    <xf numFmtId="172" fontId="5" fillId="0" borderId="10" xfId="56" applyNumberFormat="1" applyFont="1" applyBorder="1" applyAlignment="1">
      <alignment horizontal="center"/>
      <protection/>
    </xf>
    <xf numFmtId="1" fontId="6" fillId="0" borderId="10" xfId="56" applyNumberFormat="1" applyFont="1" applyBorder="1" applyAlignment="1">
      <alignment horizontal="center"/>
      <protection/>
    </xf>
    <xf numFmtId="0" fontId="7" fillId="0" borderId="10" xfId="56" applyFont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/>
      <protection/>
    </xf>
    <xf numFmtId="1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2" fontId="5" fillId="0" borderId="10" xfId="56" applyNumberFormat="1" applyFont="1" applyFill="1" applyBorder="1" applyAlignment="1">
      <alignment horizontal="center" vertical="center"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Border="1">
      <alignment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72" fontId="5" fillId="0" borderId="10" xfId="56" applyNumberFormat="1" applyFont="1" applyFill="1" applyBorder="1" applyAlignment="1">
      <alignment horizontal="center" wrapText="1"/>
      <protection/>
    </xf>
    <xf numFmtId="1" fontId="6" fillId="0" borderId="10" xfId="56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left" wrapText="1"/>
      <protection/>
    </xf>
    <xf numFmtId="172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5" fillId="0" borderId="10" xfId="53" applyFont="1" applyBorder="1">
      <alignment/>
      <protection/>
    </xf>
    <xf numFmtId="0" fontId="6" fillId="0" borderId="10" xfId="53" applyFont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/>
      <protection/>
    </xf>
    <xf numFmtId="172" fontId="5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distributed" wrapText="1"/>
    </xf>
    <xf numFmtId="1" fontId="6" fillId="0" borderId="10" xfId="0" applyNumberFormat="1" applyFont="1" applyBorder="1" applyAlignment="1">
      <alignment horizontal="center" vertical="distributed" wrapText="1"/>
    </xf>
    <xf numFmtId="172" fontId="5" fillId="0" borderId="10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/>
    </xf>
    <xf numFmtId="0" fontId="7" fillId="0" borderId="10" xfId="56" applyFont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72" fontId="5" fillId="0" borderId="10" xfId="56" applyNumberFormat="1" applyFont="1" applyFill="1" applyBorder="1" applyAlignment="1">
      <alignment horizontal="center" vertical="center" wrapText="1"/>
      <protection/>
    </xf>
    <xf numFmtId="172" fontId="3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72" fontId="12" fillId="0" borderId="10" xfId="54" applyNumberFormat="1" applyFont="1" applyBorder="1" applyAlignment="1">
      <alignment horizontal="center"/>
      <protection/>
    </xf>
    <xf numFmtId="1" fontId="13" fillId="0" borderId="10" xfId="54" applyNumberFormat="1" applyFont="1" applyBorder="1" applyAlignment="1">
      <alignment horizontal="center"/>
      <protection/>
    </xf>
    <xf numFmtId="0" fontId="5" fillId="33" borderId="10" xfId="56" applyFont="1" applyFill="1" applyBorder="1" applyAlignment="1">
      <alignment horizontal="left"/>
      <protection/>
    </xf>
    <xf numFmtId="0" fontId="8" fillId="0" borderId="10" xfId="0" applyFont="1" applyBorder="1" applyAlignment="1">
      <alignment horizontal="left"/>
    </xf>
    <xf numFmtId="0" fontId="5" fillId="0" borderId="10" xfId="56" applyFont="1" applyBorder="1" applyAlignment="1">
      <alignment horizontal="left" vertical="top"/>
      <protection/>
    </xf>
    <xf numFmtId="0" fontId="8" fillId="33" borderId="10" xfId="0" applyFont="1" applyFill="1" applyBorder="1" applyAlignment="1">
      <alignment vertical="top"/>
    </xf>
    <xf numFmtId="0" fontId="2" fillId="0" borderId="0" xfId="56" applyBorder="1">
      <alignment/>
      <protection/>
    </xf>
    <xf numFmtId="0" fontId="6" fillId="33" borderId="10" xfId="56" applyFont="1" applyFill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172" fontId="5" fillId="0" borderId="10" xfId="56" applyNumberFormat="1" applyFont="1" applyBorder="1" applyAlignment="1">
      <alignment horizontal="center" vertical="center" wrapText="1"/>
      <protection/>
    </xf>
    <xf numFmtId="1" fontId="6" fillId="0" borderId="10" xfId="56" applyNumberFormat="1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172" fontId="5" fillId="0" borderId="10" xfId="56" applyNumberFormat="1" applyFont="1" applyBorder="1" applyAlignment="1">
      <alignment horizontal="center" wrapText="1"/>
      <protection/>
    </xf>
    <xf numFmtId="0" fontId="7" fillId="0" borderId="10" xfId="56" applyFont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left" vertical="center" wrapText="1"/>
      <protection/>
    </xf>
    <xf numFmtId="0" fontId="2" fillId="0" borderId="0" xfId="56">
      <alignment/>
      <protection/>
    </xf>
    <xf numFmtId="172" fontId="9" fillId="0" borderId="10" xfId="56" applyNumberFormat="1" applyFont="1" applyBorder="1" applyAlignment="1">
      <alignment horizontal="center"/>
      <protection/>
    </xf>
    <xf numFmtId="1" fontId="10" fillId="0" borderId="10" xfId="56" applyNumberFormat="1" applyFont="1" applyBorder="1" applyAlignment="1">
      <alignment horizontal="center"/>
      <protection/>
    </xf>
    <xf numFmtId="0" fontId="3" fillId="0" borderId="13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7" fillId="0" borderId="0" xfId="56" applyFont="1">
      <alignment/>
      <protection/>
    </xf>
    <xf numFmtId="0" fontId="5" fillId="0" borderId="0" xfId="56" applyFont="1" applyFill="1" applyBorder="1" applyAlignment="1">
      <alignment wrapText="1"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11" fillId="0" borderId="10" xfId="56" applyFont="1" applyBorder="1">
      <alignment/>
      <protection/>
    </xf>
    <xf numFmtId="0" fontId="7" fillId="0" borderId="10" xfId="56" applyFont="1" applyBorder="1">
      <alignment/>
      <protection/>
    </xf>
    <xf numFmtId="172" fontId="7" fillId="0" borderId="10" xfId="0" applyNumberFormat="1" applyFont="1" applyBorder="1" applyAlignment="1">
      <alignment horizontal="center" vertical="center"/>
    </xf>
    <xf numFmtId="0" fontId="4" fillId="0" borderId="10" xfId="56" applyFont="1" applyFill="1" applyBorder="1" applyAlignment="1">
      <alignment horizontal="center"/>
      <protection/>
    </xf>
    <xf numFmtId="0" fontId="6" fillId="0" borderId="10" xfId="56" applyNumberFormat="1" applyFont="1" applyFill="1" applyBorder="1" applyAlignment="1">
      <alignment horizontal="center"/>
      <protection/>
    </xf>
    <xf numFmtId="172" fontId="5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2" xfId="56" applyFont="1" applyFill="1" applyBorder="1" applyAlignment="1">
      <alignment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172" fontId="5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0" fontId="15" fillId="0" borderId="0" xfId="56" applyFont="1">
      <alignment/>
      <protection/>
    </xf>
    <xf numFmtId="0" fontId="16" fillId="0" borderId="0" xfId="56" applyFont="1" applyFill="1">
      <alignment/>
      <protection/>
    </xf>
    <xf numFmtId="0" fontId="15" fillId="0" borderId="0" xfId="56" applyFont="1" applyFill="1">
      <alignment/>
      <protection/>
    </xf>
    <xf numFmtId="0" fontId="6" fillId="0" borderId="12" xfId="56" applyFont="1" applyFill="1" applyBorder="1" applyAlignment="1">
      <alignment horizontal="center" wrapText="1"/>
      <protection/>
    </xf>
    <xf numFmtId="0" fontId="5" fillId="34" borderId="10" xfId="56" applyFont="1" applyFill="1" applyBorder="1">
      <alignment/>
      <protection/>
    </xf>
    <xf numFmtId="0" fontId="2" fillId="0" borderId="10" xfId="56" applyBorder="1">
      <alignment/>
      <protection/>
    </xf>
    <xf numFmtId="0" fontId="5" fillId="0" borderId="0" xfId="56" applyFont="1">
      <alignment/>
      <protection/>
    </xf>
    <xf numFmtId="0" fontId="6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56" applyFont="1" applyFill="1" applyBorder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0" borderId="10" xfId="56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/>
    </xf>
    <xf numFmtId="0" fontId="2" fillId="0" borderId="0" xfId="56" applyFont="1">
      <alignment/>
      <protection/>
    </xf>
    <xf numFmtId="2" fontId="5" fillId="0" borderId="10" xfId="56" applyNumberFormat="1" applyFont="1" applyFill="1" applyBorder="1" applyAlignment="1">
      <alignment horizontal="center" vertical="center"/>
      <protection/>
    </xf>
    <xf numFmtId="0" fontId="11" fillId="35" borderId="10" xfId="56" applyFont="1" applyFill="1" applyBorder="1">
      <alignment/>
      <protection/>
    </xf>
    <xf numFmtId="0" fontId="5" fillId="35" borderId="10" xfId="56" applyFont="1" applyFill="1" applyBorder="1">
      <alignment/>
      <protection/>
    </xf>
    <xf numFmtId="0" fontId="5" fillId="35" borderId="10" xfId="56" applyFont="1" applyFill="1" applyBorder="1" applyAlignment="1">
      <alignment horizontal="center"/>
      <protection/>
    </xf>
    <xf numFmtId="2" fontId="5" fillId="35" borderId="10" xfId="56" applyNumberFormat="1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left"/>
      <protection/>
    </xf>
    <xf numFmtId="0" fontId="2" fillId="35" borderId="0" xfId="56" applyFill="1">
      <alignment/>
      <protection/>
    </xf>
    <xf numFmtId="49" fontId="5" fillId="35" borderId="10" xfId="56" applyNumberFormat="1" applyFont="1" applyFill="1" applyBorder="1" applyAlignment="1">
      <alignment horizontal="center"/>
      <protection/>
    </xf>
    <xf numFmtId="0" fontId="6" fillId="35" borderId="10" xfId="56" applyFont="1" applyFill="1" applyBorder="1">
      <alignment/>
      <protection/>
    </xf>
    <xf numFmtId="2" fontId="5" fillId="0" borderId="10" xfId="56" applyNumberFormat="1" applyFont="1" applyFill="1" applyBorder="1" applyAlignment="1">
      <alignment horizontal="center"/>
      <protection/>
    </xf>
    <xf numFmtId="0" fontId="2" fillId="35" borderId="10" xfId="56" applyFill="1" applyBorder="1">
      <alignment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wrapText="1"/>
      <protection/>
    </xf>
    <xf numFmtId="49" fontId="5" fillId="35" borderId="10" xfId="56" applyNumberFormat="1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/>
      <protection/>
    </xf>
    <xf numFmtId="0" fontId="6" fillId="0" borderId="10" xfId="56" applyFont="1" applyBorder="1">
      <alignment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distributed" wrapText="1"/>
      <protection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56" applyFont="1" applyFill="1" applyBorder="1" applyAlignment="1">
      <alignment horizontal="center"/>
      <protection/>
    </xf>
    <xf numFmtId="172" fontId="3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/>
    </xf>
    <xf numFmtId="0" fontId="2" fillId="0" borderId="0" xfId="56" applyFill="1">
      <alignment/>
      <protection/>
    </xf>
    <xf numFmtId="172" fontId="6" fillId="0" borderId="10" xfId="56" applyNumberFormat="1" applyFont="1" applyFill="1" applyBorder="1" applyAlignment="1">
      <alignment horizontal="center"/>
      <protection/>
    </xf>
    <xf numFmtId="49" fontId="11" fillId="0" borderId="10" xfId="56" applyNumberFormat="1" applyFont="1" applyBorder="1" applyAlignment="1">
      <alignment wrapText="1"/>
      <protection/>
    </xf>
    <xf numFmtId="49" fontId="7" fillId="0" borderId="10" xfId="56" applyNumberFormat="1" applyFont="1" applyBorder="1" applyAlignment="1">
      <alignment horizontal="left"/>
      <protection/>
    </xf>
    <xf numFmtId="0" fontId="11" fillId="0" borderId="10" xfId="56" applyFont="1" applyBorder="1" applyAlignment="1">
      <alignment wrapText="1"/>
      <protection/>
    </xf>
    <xf numFmtId="0" fontId="11" fillId="0" borderId="11" xfId="56" applyFont="1" applyBorder="1" applyAlignment="1">
      <alignment wrapText="1"/>
      <protection/>
    </xf>
    <xf numFmtId="0" fontId="5" fillId="0" borderId="10" xfId="56" applyFont="1" applyBorder="1" applyAlignment="1">
      <alignment/>
      <protection/>
    </xf>
    <xf numFmtId="0" fontId="5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0" borderId="10" xfId="56" applyFont="1" applyFill="1" applyBorder="1" applyAlignment="1">
      <alignment vertical="center" wrapText="1"/>
      <protection/>
    </xf>
    <xf numFmtId="172" fontId="5" fillId="0" borderId="10" xfId="56" applyNumberFormat="1" applyFont="1" applyFill="1" applyBorder="1" applyAlignment="1">
      <alignment vertical="center" wrapText="1"/>
      <protection/>
    </xf>
    <xf numFmtId="1" fontId="6" fillId="0" borderId="10" xfId="56" applyNumberFormat="1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7" fillId="0" borderId="12" xfId="56" applyFont="1" applyFill="1" applyBorder="1" applyAlignment="1">
      <alignment wrapText="1"/>
      <protection/>
    </xf>
    <xf numFmtId="0" fontId="7" fillId="0" borderId="15" xfId="56" applyFont="1" applyFill="1" applyBorder="1" applyAlignment="1">
      <alignment wrapText="1"/>
      <protection/>
    </xf>
    <xf numFmtId="0" fontId="7" fillId="0" borderId="16" xfId="56" applyFont="1" applyFill="1" applyBorder="1" applyAlignment="1">
      <alignment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wrapText="1"/>
      <protection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wrapText="1"/>
      <protection/>
    </xf>
    <xf numFmtId="0" fontId="7" fillId="33" borderId="10" xfId="56" applyFont="1" applyFill="1" applyBorder="1" applyAlignment="1">
      <alignment wrapText="1"/>
      <protection/>
    </xf>
    <xf numFmtId="0" fontId="7" fillId="33" borderId="0" xfId="56" applyFont="1" applyFill="1" applyBorder="1" applyAlignment="1">
      <alignment wrapText="1"/>
      <protection/>
    </xf>
    <xf numFmtId="0" fontId="7" fillId="0" borderId="0" xfId="56" applyFont="1" applyFill="1">
      <alignment/>
      <protection/>
    </xf>
    <xf numFmtId="0" fontId="18" fillId="33" borderId="0" xfId="0" applyFont="1" applyFill="1" applyAlignment="1">
      <alignment/>
    </xf>
    <xf numFmtId="0" fontId="5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left" vertical="center"/>
      <protection/>
    </xf>
    <xf numFmtId="2" fontId="5" fillId="0" borderId="10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1" fillId="0" borderId="0" xfId="56" applyFont="1" applyBorder="1">
      <alignment/>
      <protection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56" applyFont="1" applyBorder="1">
      <alignment/>
      <protection/>
    </xf>
    <xf numFmtId="49" fontId="7" fillId="0" borderId="10" xfId="56" applyNumberFormat="1" applyFont="1" applyBorder="1" applyAlignment="1">
      <alignment horizontal="left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56" applyFont="1" applyFill="1" applyAlignment="1">
      <alignment horizontal="center"/>
      <protection/>
    </xf>
    <xf numFmtId="172" fontId="6" fillId="0" borderId="10" xfId="56" applyNumberFormat="1" applyFont="1" applyFill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left" vertical="top"/>
      <protection/>
    </xf>
    <xf numFmtId="0" fontId="5" fillId="0" borderId="17" xfId="56" applyFont="1" applyBorder="1">
      <alignment/>
      <protection/>
    </xf>
    <xf numFmtId="0" fontId="5" fillId="0" borderId="17" xfId="56" applyFont="1" applyBorder="1" applyAlignment="1">
      <alignment horizontal="left" vertical="distributed" wrapText="1"/>
      <protection/>
    </xf>
    <xf numFmtId="172" fontId="5" fillId="33" borderId="10" xfId="56" applyNumberFormat="1" applyFont="1" applyFill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left" vertical="distributed" wrapText="1"/>
      <protection/>
    </xf>
    <xf numFmtId="172" fontId="18" fillId="0" borderId="10" xfId="42" applyNumberFormat="1" applyFont="1" applyFill="1" applyBorder="1" applyAlignment="1" applyProtection="1">
      <alignment horizontal="center" vertical="center"/>
      <protection/>
    </xf>
    <xf numFmtId="172" fontId="5" fillId="0" borderId="0" xfId="56" applyNumberFormat="1" applyFont="1" applyFill="1" applyAlignment="1">
      <alignment horizontal="center"/>
      <protection/>
    </xf>
    <xf numFmtId="172" fontId="3" fillId="0" borderId="10" xfId="42" applyNumberFormat="1" applyFont="1" applyFill="1" applyBorder="1" applyAlignment="1" applyProtection="1">
      <alignment horizontal="center" vertical="center"/>
      <protection/>
    </xf>
    <xf numFmtId="0" fontId="3" fillId="33" borderId="10" xfId="42" applyNumberFormat="1" applyFont="1" applyFill="1" applyBorder="1" applyAlignment="1" applyProtection="1">
      <alignment/>
      <protection/>
    </xf>
    <xf numFmtId="0" fontId="4" fillId="33" borderId="10" xfId="42" applyNumberFormat="1" applyFont="1" applyFill="1" applyBorder="1" applyAlignment="1" applyProtection="1">
      <alignment horizontal="center" vertical="center"/>
      <protection/>
    </xf>
    <xf numFmtId="0" fontId="3" fillId="33" borderId="10" xfId="42" applyNumberFormat="1" applyFont="1" applyFill="1" applyBorder="1" applyAlignment="1" applyProtection="1">
      <alignment horizontal="center" vertical="center"/>
      <protection/>
    </xf>
    <xf numFmtId="172" fontId="3" fillId="33" borderId="10" xfId="42" applyNumberFormat="1" applyFont="1" applyFill="1" applyBorder="1" applyAlignment="1" applyProtection="1">
      <alignment horizontal="center" vertical="center"/>
      <protection/>
    </xf>
    <xf numFmtId="0" fontId="8" fillId="33" borderId="10" xfId="42" applyNumberFormat="1" applyFont="1" applyFill="1" applyBorder="1" applyAlignment="1" applyProtection="1">
      <alignment horizontal="left"/>
      <protection/>
    </xf>
    <xf numFmtId="0" fontId="3" fillId="33" borderId="17" xfId="42" applyNumberFormat="1" applyFont="1" applyFill="1" applyBorder="1" applyAlignment="1" applyProtection="1">
      <alignment horizontal="left" vertical="top"/>
      <protection/>
    </xf>
    <xf numFmtId="0" fontId="5" fillId="33" borderId="17" xfId="56" applyFont="1" applyFill="1" applyBorder="1" applyAlignment="1">
      <alignment horizontal="left" vertical="top"/>
      <protection/>
    </xf>
    <xf numFmtId="0" fontId="1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 horizontal="left" vertical="top"/>
    </xf>
    <xf numFmtId="172" fontId="5" fillId="0" borderId="17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172" fontId="3" fillId="0" borderId="10" xfId="56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2" fillId="0" borderId="11" xfId="56" applyBorder="1">
      <alignment/>
      <protection/>
    </xf>
    <xf numFmtId="172" fontId="5" fillId="33" borderId="10" xfId="56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top"/>
    </xf>
    <xf numFmtId="1" fontId="6" fillId="33" borderId="1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3" fillId="0" borderId="10" xfId="56" applyFont="1" applyFill="1" applyBorder="1">
      <alignment/>
      <protection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3" fillId="0" borderId="10" xfId="56" applyFont="1" applyFill="1" applyBorder="1" applyAlignment="1">
      <alignment horizontal="left"/>
      <protection/>
    </xf>
    <xf numFmtId="172" fontId="9" fillId="33" borderId="10" xfId="0" applyNumberFormat="1" applyFont="1" applyFill="1" applyBorder="1" applyAlignment="1">
      <alignment horizontal="center" vertical="center"/>
    </xf>
    <xf numFmtId="0" fontId="6" fillId="0" borderId="0" xfId="56" applyFont="1">
      <alignment/>
      <protection/>
    </xf>
    <xf numFmtId="0" fontId="7" fillId="0" borderId="10" xfId="56" applyFont="1" applyBorder="1" applyAlignment="1">
      <alignment horizontal="left" vertical="top"/>
      <protection/>
    </xf>
    <xf numFmtId="1" fontId="7" fillId="0" borderId="1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0" fontId="11" fillId="0" borderId="10" xfId="56" applyFont="1" applyBorder="1" applyAlignment="1">
      <alignment horizontal="left"/>
      <protection/>
    </xf>
    <xf numFmtId="172" fontId="12" fillId="0" borderId="10" xfId="54" applyNumberFormat="1" applyFont="1" applyFill="1" applyBorder="1" applyAlignment="1">
      <alignment horizontal="center"/>
      <protection/>
    </xf>
    <xf numFmtId="1" fontId="13" fillId="0" borderId="10" xfId="54" applyNumberFormat="1" applyFont="1" applyFill="1" applyBorder="1" applyAlignment="1">
      <alignment horizontal="center"/>
      <protection/>
    </xf>
    <xf numFmtId="172" fontId="5" fillId="0" borderId="10" xfId="55" applyNumberFormat="1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0" fontId="8" fillId="0" borderId="10" xfId="0" applyFont="1" applyBorder="1" applyAlignment="1">
      <alignment vertical="center" wrapText="1"/>
    </xf>
    <xf numFmtId="172" fontId="9" fillId="33" borderId="10" xfId="56" applyNumberFormat="1" applyFont="1" applyFill="1" applyBorder="1" applyAlignment="1">
      <alignment horizontal="center" vertical="center"/>
      <protection/>
    </xf>
    <xf numFmtId="1" fontId="10" fillId="33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/>
      <protection/>
    </xf>
    <xf numFmtId="0" fontId="2" fillId="0" borderId="10" xfId="56" applyBorder="1" applyAlignment="1">
      <alignment wrapText="1"/>
      <protection/>
    </xf>
    <xf numFmtId="0" fontId="5" fillId="0" borderId="10" xfId="56" applyFont="1" applyBorder="1" applyAlignment="1">
      <alignment vertical="center" wrapText="1"/>
      <protection/>
    </xf>
    <xf numFmtId="1" fontId="6" fillId="0" borderId="10" xfId="56" applyNumberFormat="1" applyFont="1" applyBorder="1" applyAlignment="1">
      <alignment horizontal="center" wrapText="1"/>
      <protection/>
    </xf>
    <xf numFmtId="172" fontId="5" fillId="0" borderId="0" xfId="56" applyNumberFormat="1" applyFont="1" applyAlignment="1">
      <alignment horizontal="center" wrapText="1"/>
      <protection/>
    </xf>
    <xf numFmtId="2" fontId="5" fillId="0" borderId="10" xfId="0" applyNumberFormat="1" applyFont="1" applyBorder="1" applyAlignment="1">
      <alignment horizontal="center"/>
    </xf>
    <xf numFmtId="0" fontId="11" fillId="0" borderId="10" xfId="53" applyFont="1" applyBorder="1">
      <alignment/>
      <protection/>
    </xf>
    <xf numFmtId="172" fontId="5" fillId="0" borderId="10" xfId="53" applyNumberFormat="1" applyFont="1" applyBorder="1" applyAlignment="1">
      <alignment horizontal="center" vertical="center"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172" fontId="5" fillId="0" borderId="10" xfId="53" applyNumberFormat="1" applyFont="1" applyBorder="1" applyAlignment="1">
      <alignment horizontal="center"/>
      <protection/>
    </xf>
    <xf numFmtId="1" fontId="6" fillId="0" borderId="10" xfId="53" applyNumberFormat="1" applyFont="1" applyBorder="1" applyAlignment="1">
      <alignment horizontal="center"/>
      <protection/>
    </xf>
    <xf numFmtId="0" fontId="11" fillId="0" borderId="16" xfId="56" applyFont="1" applyBorder="1">
      <alignment/>
      <protection/>
    </xf>
    <xf numFmtId="172" fontId="7" fillId="0" borderId="10" xfId="0" applyNumberFormat="1" applyFont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7" fillId="0" borderId="10" xfId="56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" fontId="6" fillId="0" borderId="12" xfId="56" applyNumberFormat="1" applyFont="1" applyBorder="1" applyAlignment="1">
      <alignment horizontal="center"/>
      <protection/>
    </xf>
    <xf numFmtId="172" fontId="5" fillId="0" borderId="12" xfId="56" applyNumberFormat="1" applyFont="1" applyBorder="1" applyAlignment="1">
      <alignment horizontal="center"/>
      <protection/>
    </xf>
    <xf numFmtId="0" fontId="7" fillId="0" borderId="12" xfId="56" applyFont="1" applyBorder="1">
      <alignment/>
      <protection/>
    </xf>
    <xf numFmtId="0" fontId="11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vertical="center" wrapText="1"/>
      <protection/>
    </xf>
    <xf numFmtId="0" fontId="9" fillId="0" borderId="10" xfId="0" applyNumberFormat="1" applyFont="1" applyBorder="1" applyAlignment="1">
      <alignment horizontal="center" vertical="center"/>
    </xf>
    <xf numFmtId="0" fontId="11" fillId="0" borderId="0" xfId="56" applyFont="1" applyBorder="1" applyAlignment="1">
      <alignment vertical="center" wrapText="1"/>
      <protection/>
    </xf>
    <xf numFmtId="0" fontId="6" fillId="0" borderId="12" xfId="56" applyFont="1" applyBorder="1" applyAlignment="1">
      <alignment horizontal="center" vertical="center"/>
      <protection/>
    </xf>
    <xf numFmtId="0" fontId="5" fillId="33" borderId="12" xfId="56" applyFont="1" applyFill="1" applyBorder="1">
      <alignment/>
      <protection/>
    </xf>
    <xf numFmtId="172" fontId="5" fillId="0" borderId="12" xfId="56" applyNumberFormat="1" applyFont="1" applyBorder="1" applyAlignment="1">
      <alignment horizontal="center" vertical="center"/>
      <protection/>
    </xf>
    <xf numFmtId="1" fontId="6" fillId="0" borderId="12" xfId="56" applyNumberFormat="1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left"/>
      <protection/>
    </xf>
    <xf numFmtId="0" fontId="5" fillId="0" borderId="18" xfId="56" applyFont="1" applyBorder="1" applyAlignment="1">
      <alignment horizontal="left"/>
      <protection/>
    </xf>
    <xf numFmtId="0" fontId="6" fillId="0" borderId="18" xfId="56" applyFont="1" applyBorder="1" applyAlignment="1">
      <alignment horizontal="center"/>
      <protection/>
    </xf>
    <xf numFmtId="0" fontId="5" fillId="0" borderId="18" xfId="56" applyFont="1" applyBorder="1" applyAlignment="1">
      <alignment horizontal="center"/>
      <protection/>
    </xf>
    <xf numFmtId="0" fontId="5" fillId="33" borderId="12" xfId="56" applyFont="1" applyFill="1" applyBorder="1" applyAlignment="1">
      <alignment wrapText="1"/>
      <protection/>
    </xf>
    <xf numFmtId="0" fontId="6" fillId="33" borderId="12" xfId="56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12" xfId="56" applyFont="1" applyFill="1" applyBorder="1" applyAlignment="1">
      <alignment horizontal="left"/>
      <protection/>
    </xf>
    <xf numFmtId="0" fontId="5" fillId="33" borderId="18" xfId="56" applyFont="1" applyFill="1" applyBorder="1" applyAlignment="1">
      <alignment wrapText="1"/>
      <protection/>
    </xf>
    <xf numFmtId="0" fontId="5" fillId="33" borderId="18" xfId="56" applyFont="1" applyFill="1" applyBorder="1" applyAlignment="1">
      <alignment horizontal="left"/>
      <protection/>
    </xf>
    <xf numFmtId="0" fontId="6" fillId="33" borderId="18" xfId="56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 wrapText="1"/>
    </xf>
    <xf numFmtId="172" fontId="97" fillId="0" borderId="18" xfId="0" applyNumberFormat="1" applyFont="1" applyFill="1" applyBorder="1" applyAlignment="1">
      <alignment horizontal="center" vertical="center" wrapText="1"/>
    </xf>
    <xf numFmtId="172" fontId="97" fillId="0" borderId="20" xfId="0" applyNumberFormat="1" applyFont="1" applyFill="1" applyBorder="1" applyAlignment="1">
      <alignment horizontal="center" vertical="center" wrapText="1"/>
    </xf>
    <xf numFmtId="1" fontId="98" fillId="0" borderId="18" xfId="0" applyNumberFormat="1" applyFont="1" applyFill="1" applyBorder="1" applyAlignment="1">
      <alignment horizontal="center" vertical="center" wrapText="1"/>
    </xf>
    <xf numFmtId="0" fontId="6" fillId="0" borderId="12" xfId="56" applyFont="1" applyBorder="1" applyAlignment="1">
      <alignment horizontal="center"/>
      <protection/>
    </xf>
    <xf numFmtId="0" fontId="5" fillId="0" borderId="18" xfId="56" applyFont="1" applyBorder="1">
      <alignment/>
      <protection/>
    </xf>
    <xf numFmtId="0" fontId="7" fillId="0" borderId="18" xfId="56" applyFont="1" applyBorder="1" applyAlignment="1">
      <alignment horizontal="left"/>
      <protection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97" fillId="0" borderId="18" xfId="0" applyFont="1" applyFill="1" applyBorder="1" applyAlignment="1">
      <alignment/>
    </xf>
    <xf numFmtId="172" fontId="97" fillId="0" borderId="18" xfId="0" applyNumberFormat="1" applyFont="1" applyBorder="1" applyAlignment="1">
      <alignment horizontal="center" vertical="center"/>
    </xf>
    <xf numFmtId="1" fontId="98" fillId="0" borderId="20" xfId="0" applyNumberFormat="1" applyFont="1" applyBorder="1" applyAlignment="1">
      <alignment horizontal="center" vertical="center"/>
    </xf>
    <xf numFmtId="0" fontId="7" fillId="0" borderId="18" xfId="56" applyFont="1" applyBorder="1" applyAlignment="1">
      <alignment horizontal="center"/>
      <protection/>
    </xf>
    <xf numFmtId="172" fontId="5" fillId="0" borderId="12" xfId="56" applyNumberFormat="1" applyFont="1" applyFill="1" applyBorder="1" applyAlignment="1">
      <alignment horizontal="center"/>
      <protection/>
    </xf>
    <xf numFmtId="1" fontId="6" fillId="0" borderId="12" xfId="56" applyNumberFormat="1" applyFont="1" applyFill="1" applyBorder="1" applyAlignment="1">
      <alignment horizontal="center"/>
      <protection/>
    </xf>
    <xf numFmtId="0" fontId="7" fillId="0" borderId="12" xfId="56" applyFont="1" applyFill="1" applyBorder="1">
      <alignment/>
      <protection/>
    </xf>
    <xf numFmtId="0" fontId="6" fillId="0" borderId="18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left"/>
      <protection/>
    </xf>
    <xf numFmtId="172" fontId="5" fillId="0" borderId="21" xfId="56" applyNumberFormat="1" applyFont="1" applyFill="1" applyBorder="1" applyAlignment="1">
      <alignment horizontal="center"/>
      <protection/>
    </xf>
    <xf numFmtId="172" fontId="5" fillId="0" borderId="22" xfId="56" applyNumberFormat="1" applyFont="1" applyFill="1" applyBorder="1" applyAlignment="1">
      <alignment horizontal="center"/>
      <protection/>
    </xf>
    <xf numFmtId="172" fontId="97" fillId="36" borderId="18" xfId="0" applyNumberFormat="1" applyFont="1" applyFill="1" applyBorder="1" applyAlignment="1">
      <alignment horizontal="center"/>
    </xf>
    <xf numFmtId="1" fontId="98" fillId="36" borderId="18" xfId="0" applyNumberFormat="1" applyFont="1" applyFill="1" applyBorder="1" applyAlignment="1">
      <alignment horizontal="center"/>
    </xf>
    <xf numFmtId="172" fontId="97" fillId="0" borderId="18" xfId="0" applyNumberFormat="1" applyFont="1" applyBorder="1" applyAlignment="1">
      <alignment horizontal="center"/>
    </xf>
    <xf numFmtId="1" fontId="9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98" fillId="0" borderId="18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5" fillId="37" borderId="10" xfId="56" applyFont="1" applyFill="1" applyBorder="1" applyAlignment="1">
      <alignment horizontal="left" vertical="center" wrapText="1"/>
      <protection/>
    </xf>
    <xf numFmtId="0" fontId="99" fillId="0" borderId="10" xfId="56" applyFont="1" applyBorder="1" applyAlignment="1">
      <alignment vertical="center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172" fontId="5" fillId="37" borderId="10" xfId="56" applyNumberFormat="1" applyFont="1" applyFill="1" applyBorder="1" applyAlignment="1">
      <alignment horizontal="center" vertical="center" wrapText="1"/>
      <protection/>
    </xf>
    <xf numFmtId="1" fontId="6" fillId="37" borderId="10" xfId="56" applyNumberFormat="1" applyFont="1" applyFill="1" applyBorder="1" applyAlignment="1">
      <alignment horizontal="center" vertical="center" wrapText="1"/>
      <protection/>
    </xf>
    <xf numFmtId="0" fontId="7" fillId="37" borderId="10" xfId="56" applyFont="1" applyFill="1" applyBorder="1" applyAlignment="1">
      <alignment horizontal="left" vertical="center" wrapText="1"/>
      <protection/>
    </xf>
    <xf numFmtId="0" fontId="5" fillId="36" borderId="10" xfId="53" applyFont="1" applyFill="1" applyBorder="1">
      <alignment/>
      <protection/>
    </xf>
    <xf numFmtId="0" fontId="6" fillId="36" borderId="10" xfId="56" applyFont="1" applyFill="1" applyBorder="1" applyAlignment="1">
      <alignment horizontal="center" wrapText="1"/>
      <protection/>
    </xf>
    <xf numFmtId="172" fontId="5" fillId="36" borderId="10" xfId="56" applyNumberFormat="1" applyFont="1" applyFill="1" applyBorder="1" applyAlignment="1">
      <alignment horizontal="center" vertical="top" wrapText="1"/>
      <protection/>
    </xf>
    <xf numFmtId="1" fontId="6" fillId="36" borderId="10" xfId="56" applyNumberFormat="1" applyFont="1" applyFill="1" applyBorder="1" applyAlignment="1">
      <alignment horizontal="center" vertical="top" wrapText="1"/>
      <protection/>
    </xf>
    <xf numFmtId="0" fontId="7" fillId="38" borderId="10" xfId="53" applyFont="1" applyFill="1" applyBorder="1" applyAlignment="1">
      <alignment horizontal="left" vertical="center"/>
      <protection/>
    </xf>
    <xf numFmtId="172" fontId="5" fillId="36" borderId="10" xfId="56" applyNumberFormat="1" applyFont="1" applyFill="1" applyBorder="1" applyAlignment="1">
      <alignment horizontal="center"/>
      <protection/>
    </xf>
    <xf numFmtId="1" fontId="6" fillId="36" borderId="10" xfId="56" applyNumberFormat="1" applyFont="1" applyFill="1" applyBorder="1" applyAlignment="1">
      <alignment horizontal="center"/>
      <protection/>
    </xf>
    <xf numFmtId="0" fontId="2" fillId="36" borderId="10" xfId="56" applyFill="1" applyBorder="1">
      <alignment/>
      <protection/>
    </xf>
    <xf numFmtId="0" fontId="6" fillId="36" borderId="10" xfId="53" applyFont="1" applyFill="1" applyBorder="1" applyAlignment="1">
      <alignment horizontal="center" vertical="center"/>
      <protection/>
    </xf>
    <xf numFmtId="172" fontId="5" fillId="36" borderId="10" xfId="53" applyNumberFormat="1" applyFont="1" applyFill="1" applyBorder="1" applyAlignment="1">
      <alignment horizontal="center"/>
      <protection/>
    </xf>
    <xf numFmtId="1" fontId="6" fillId="36" borderId="10" xfId="53" applyNumberFormat="1" applyFont="1" applyFill="1" applyBorder="1" applyAlignment="1">
      <alignment horizontal="center"/>
      <protection/>
    </xf>
    <xf numFmtId="0" fontId="2" fillId="36" borderId="0" xfId="56" applyFill="1">
      <alignment/>
      <protection/>
    </xf>
    <xf numFmtId="0" fontId="11" fillId="36" borderId="10" xfId="53" applyFont="1" applyFill="1" applyBorder="1">
      <alignment/>
      <protection/>
    </xf>
    <xf numFmtId="172" fontId="5" fillId="36" borderId="10" xfId="56" applyNumberFormat="1" applyFont="1" applyFill="1" applyBorder="1" applyAlignment="1">
      <alignment horizontal="center" vertical="center"/>
      <protection/>
    </xf>
    <xf numFmtId="1" fontId="6" fillId="36" borderId="10" xfId="56" applyNumberFormat="1" applyFont="1" applyFill="1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vertical="top" wrapText="1"/>
    </xf>
    <xf numFmtId="172" fontId="5" fillId="36" borderId="10" xfId="53" applyNumberFormat="1" applyFont="1" applyFill="1" applyBorder="1" applyAlignment="1">
      <alignment horizontal="center" vertical="center"/>
      <protection/>
    </xf>
    <xf numFmtId="1" fontId="6" fillId="36" borderId="10" xfId="53" applyNumberFormat="1" applyFont="1" applyFill="1" applyBorder="1" applyAlignment="1">
      <alignment horizontal="center" vertical="center"/>
      <protection/>
    </xf>
    <xf numFmtId="0" fontId="7" fillId="38" borderId="10" xfId="56" applyFont="1" applyFill="1" applyBorder="1">
      <alignment/>
      <protection/>
    </xf>
    <xf numFmtId="0" fontId="7" fillId="36" borderId="10" xfId="56" applyFont="1" applyFill="1" applyBorder="1">
      <alignment/>
      <protection/>
    </xf>
    <xf numFmtId="172" fontId="5" fillId="36" borderId="10" xfId="56" applyNumberFormat="1" applyFont="1" applyFill="1" applyBorder="1" applyAlignment="1">
      <alignment horizontal="center" wrapText="1"/>
      <protection/>
    </xf>
    <xf numFmtId="1" fontId="6" fillId="36" borderId="10" xfId="56" applyNumberFormat="1" applyFont="1" applyFill="1" applyBorder="1" applyAlignment="1">
      <alignment horizontal="center" wrapText="1"/>
      <protection/>
    </xf>
    <xf numFmtId="0" fontId="98" fillId="36" borderId="18" xfId="0" applyFont="1" applyFill="1" applyBorder="1" applyAlignment="1">
      <alignment horizontal="center" vertical="center"/>
    </xf>
    <xf numFmtId="1" fontId="97" fillId="0" borderId="18" xfId="0" applyNumberFormat="1" applyFont="1" applyBorder="1" applyAlignment="1">
      <alignment horizontal="center"/>
    </xf>
    <xf numFmtId="0" fontId="5" fillId="36" borderId="10" xfId="56" applyFont="1" applyFill="1" applyBorder="1">
      <alignment/>
      <protection/>
    </xf>
    <xf numFmtId="0" fontId="7" fillId="36" borderId="10" xfId="56" applyFont="1" applyFill="1" applyBorder="1" applyAlignment="1">
      <alignment horizontal="left"/>
      <protection/>
    </xf>
    <xf numFmtId="0" fontId="15" fillId="0" borderId="18" xfId="56" applyFont="1" applyBorder="1">
      <alignment/>
      <protection/>
    </xf>
    <xf numFmtId="0" fontId="16" fillId="0" borderId="18" xfId="56" applyFont="1" applyFill="1" applyBorder="1">
      <alignment/>
      <protection/>
    </xf>
    <xf numFmtId="0" fontId="15" fillId="0" borderId="18" xfId="56" applyFont="1" applyFill="1" applyBorder="1">
      <alignment/>
      <protection/>
    </xf>
    <xf numFmtId="0" fontId="7" fillId="0" borderId="18" xfId="56" applyFont="1" applyFill="1" applyBorder="1" applyAlignment="1">
      <alignment horizontal="left"/>
      <protection/>
    </xf>
    <xf numFmtId="172" fontId="97" fillId="0" borderId="18" xfId="0" applyNumberFormat="1" applyFont="1" applyFill="1" applyBorder="1" applyAlignment="1">
      <alignment horizontal="center"/>
    </xf>
    <xf numFmtId="1" fontId="98" fillId="0" borderId="18" xfId="0" applyNumberFormat="1" applyFont="1" applyFill="1" applyBorder="1" applyAlignment="1">
      <alignment horizontal="center"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5" fillId="36" borderId="12" xfId="53" applyFont="1" applyFill="1" applyBorder="1">
      <alignment/>
      <protection/>
    </xf>
    <xf numFmtId="0" fontId="6" fillId="36" borderId="12" xfId="56" applyFont="1" applyFill="1" applyBorder="1" applyAlignment="1">
      <alignment horizontal="center" wrapText="1"/>
      <protection/>
    </xf>
    <xf numFmtId="172" fontId="5" fillId="36" borderId="12" xfId="56" applyNumberFormat="1" applyFont="1" applyFill="1" applyBorder="1" applyAlignment="1">
      <alignment horizontal="center" wrapText="1"/>
      <protection/>
    </xf>
    <xf numFmtId="1" fontId="6" fillId="36" borderId="12" xfId="56" applyNumberFormat="1" applyFont="1" applyFill="1" applyBorder="1" applyAlignment="1">
      <alignment horizontal="center" wrapText="1"/>
      <protection/>
    </xf>
    <xf numFmtId="0" fontId="7" fillId="36" borderId="12" xfId="56" applyFont="1" applyFill="1" applyBorder="1">
      <alignment/>
      <protection/>
    </xf>
    <xf numFmtId="1" fontId="5" fillId="33" borderId="12" xfId="0" applyNumberFormat="1" applyFont="1" applyFill="1" applyBorder="1" applyAlignment="1">
      <alignment horizontal="center" vertical="center" wrapText="1"/>
    </xf>
    <xf numFmtId="172" fontId="97" fillId="0" borderId="23" xfId="0" applyNumberFormat="1" applyFont="1" applyBorder="1" applyAlignment="1">
      <alignment horizontal="center"/>
    </xf>
    <xf numFmtId="0" fontId="5" fillId="4" borderId="18" xfId="56" applyFont="1" applyFill="1" applyBorder="1">
      <alignment/>
      <protection/>
    </xf>
    <xf numFmtId="0" fontId="6" fillId="4" borderId="18" xfId="56" applyFont="1" applyFill="1" applyBorder="1" applyAlignment="1">
      <alignment horizontal="center"/>
      <protection/>
    </xf>
    <xf numFmtId="172" fontId="97" fillId="4" borderId="18" xfId="0" applyNumberFormat="1" applyFont="1" applyFill="1" applyBorder="1" applyAlignment="1">
      <alignment horizontal="center" vertical="center"/>
    </xf>
    <xf numFmtId="1" fontId="98" fillId="4" borderId="18" xfId="0" applyNumberFormat="1" applyFont="1" applyFill="1" applyBorder="1" applyAlignment="1">
      <alignment horizontal="center" vertical="center"/>
    </xf>
    <xf numFmtId="0" fontId="7" fillId="39" borderId="10" xfId="53" applyFont="1" applyFill="1" applyBorder="1" applyAlignment="1">
      <alignment horizontal="left" vertical="center"/>
      <protection/>
    </xf>
    <xf numFmtId="0" fontId="5" fillId="4" borderId="24" xfId="56" applyFont="1" applyFill="1" applyBorder="1">
      <alignment/>
      <protection/>
    </xf>
    <xf numFmtId="0" fontId="6" fillId="4" borderId="24" xfId="56" applyFont="1" applyFill="1" applyBorder="1" applyAlignment="1">
      <alignment horizontal="center"/>
      <protection/>
    </xf>
    <xf numFmtId="172" fontId="5" fillId="4" borderId="24" xfId="56" applyNumberFormat="1" applyFont="1" applyFill="1" applyBorder="1" applyAlignment="1">
      <alignment horizontal="center"/>
      <protection/>
    </xf>
    <xf numFmtId="1" fontId="6" fillId="4" borderId="24" xfId="56" applyNumberFormat="1" applyFont="1" applyFill="1" applyBorder="1" applyAlignment="1">
      <alignment horizontal="center"/>
      <protection/>
    </xf>
    <xf numFmtId="0" fontId="7" fillId="39" borderId="12" xfId="53" applyFont="1" applyFill="1" applyBorder="1" applyAlignment="1">
      <alignment horizontal="left" vertical="center"/>
      <protection/>
    </xf>
    <xf numFmtId="0" fontId="7" fillId="39" borderId="18" xfId="53" applyFont="1" applyFill="1" applyBorder="1" applyAlignment="1">
      <alignment horizontal="left" vertical="center"/>
      <protection/>
    </xf>
    <xf numFmtId="0" fontId="3" fillId="36" borderId="10" xfId="56" applyFont="1" applyFill="1" applyBorder="1">
      <alignment/>
      <protection/>
    </xf>
    <xf numFmtId="0" fontId="5" fillId="4" borderId="23" xfId="56" applyFont="1" applyFill="1" applyBorder="1">
      <alignment/>
      <protection/>
    </xf>
    <xf numFmtId="0" fontId="6" fillId="4" borderId="23" xfId="56" applyFont="1" applyFill="1" applyBorder="1" applyAlignment="1">
      <alignment horizontal="center"/>
      <protection/>
    </xf>
    <xf numFmtId="172" fontId="97" fillId="4" borderId="23" xfId="0" applyNumberFormat="1" applyFont="1" applyFill="1" applyBorder="1" applyAlignment="1">
      <alignment horizontal="center" vertical="center"/>
    </xf>
    <xf numFmtId="1" fontId="98" fillId="4" borderId="23" xfId="0" applyNumberFormat="1" applyFont="1" applyFill="1" applyBorder="1" applyAlignment="1">
      <alignment horizontal="center" vertical="center"/>
    </xf>
    <xf numFmtId="0" fontId="7" fillId="39" borderId="16" xfId="53" applyFont="1" applyFill="1" applyBorder="1" applyAlignment="1">
      <alignment horizontal="left" vertical="center"/>
      <protection/>
    </xf>
    <xf numFmtId="0" fontId="6" fillId="36" borderId="18" xfId="56" applyFont="1" applyFill="1" applyBorder="1" applyAlignment="1">
      <alignment horizontal="center" wrapText="1"/>
      <protection/>
    </xf>
    <xf numFmtId="172" fontId="5" fillId="36" borderId="18" xfId="56" applyNumberFormat="1" applyFont="1" applyFill="1" applyBorder="1" applyAlignment="1">
      <alignment horizontal="center" wrapText="1"/>
      <protection/>
    </xf>
    <xf numFmtId="1" fontId="6" fillId="36" borderId="18" xfId="56" applyNumberFormat="1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1" fontId="97" fillId="0" borderId="18" xfId="0" applyNumberFormat="1" applyFont="1" applyBorder="1" applyAlignment="1">
      <alignment horizontal="center" vertical="distributed"/>
    </xf>
    <xf numFmtId="1" fontId="98" fillId="0" borderId="18" xfId="0" applyNumberFormat="1" applyFont="1" applyBorder="1" applyAlignment="1">
      <alignment horizontal="center" vertical="distributed"/>
    </xf>
    <xf numFmtId="172" fontId="97" fillId="0" borderId="18" xfId="0" applyNumberFormat="1" applyFont="1" applyBorder="1" applyAlignment="1">
      <alignment horizontal="center" vertical="distributed"/>
    </xf>
    <xf numFmtId="172" fontId="97" fillId="4" borderId="24" xfId="0" applyNumberFormat="1" applyFont="1" applyFill="1" applyBorder="1" applyAlignment="1">
      <alignment horizontal="center" vertical="center"/>
    </xf>
    <xf numFmtId="1" fontId="98" fillId="4" borderId="24" xfId="0" applyNumberFormat="1" applyFont="1" applyFill="1" applyBorder="1" applyAlignment="1">
      <alignment horizontal="center" vertical="center"/>
    </xf>
    <xf numFmtId="0" fontId="6" fillId="0" borderId="11" xfId="56" applyFont="1" applyFill="1" applyBorder="1" applyAlignment="1">
      <alignment horizontal="center"/>
      <protection/>
    </xf>
    <xf numFmtId="0" fontId="8" fillId="33" borderId="17" xfId="0" applyFont="1" applyFill="1" applyBorder="1" applyAlignment="1">
      <alignment horizontal="left"/>
    </xf>
    <xf numFmtId="172" fontId="5" fillId="0" borderId="18" xfId="56" applyNumberFormat="1" applyFont="1" applyFill="1" applyBorder="1" applyAlignment="1">
      <alignment horizontal="center"/>
      <protection/>
    </xf>
    <xf numFmtId="1" fontId="6" fillId="0" borderId="18" xfId="56" applyNumberFormat="1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 wrapText="1"/>
      <protection/>
    </xf>
    <xf numFmtId="0" fontId="5" fillId="40" borderId="10" xfId="56" applyFont="1" applyFill="1" applyBorder="1">
      <alignment/>
      <protection/>
    </xf>
    <xf numFmtId="0" fontId="6" fillId="37" borderId="10" xfId="56" applyFont="1" applyFill="1" applyBorder="1" applyAlignment="1">
      <alignment horizontal="center" vertical="center"/>
      <protection/>
    </xf>
    <xf numFmtId="172" fontId="100" fillId="37" borderId="18" xfId="0" applyNumberFormat="1" applyFont="1" applyFill="1" applyBorder="1" applyAlignment="1">
      <alignment horizontal="center" vertical="center"/>
    </xf>
    <xf numFmtId="1" fontId="101" fillId="37" borderId="18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left" vertical="center" wrapText="1"/>
    </xf>
    <xf numFmtId="0" fontId="102" fillId="0" borderId="18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/>
    </xf>
    <xf numFmtId="0" fontId="103" fillId="0" borderId="18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98" fillId="0" borderId="18" xfId="0" applyFont="1" applyFill="1" applyBorder="1" applyAlignment="1">
      <alignment horizontal="center" vertical="center"/>
    </xf>
    <xf numFmtId="1" fontId="98" fillId="0" borderId="18" xfId="0" applyNumberFormat="1" applyFont="1" applyBorder="1" applyAlignment="1">
      <alignment horizontal="center" vertical="center"/>
    </xf>
    <xf numFmtId="172" fontId="102" fillId="0" borderId="18" xfId="0" applyNumberFormat="1" applyFont="1" applyBorder="1" applyAlignment="1">
      <alignment horizontal="center" vertical="center"/>
    </xf>
    <xf numFmtId="1" fontId="104" fillId="0" borderId="18" xfId="0" applyNumberFormat="1" applyFont="1" applyBorder="1" applyAlignment="1">
      <alignment horizontal="center" vertical="center"/>
    </xf>
    <xf numFmtId="0" fontId="6" fillId="0" borderId="12" xfId="56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left"/>
    </xf>
    <xf numFmtId="0" fontId="5" fillId="0" borderId="18" xfId="56" applyFont="1" applyFill="1" applyBorder="1" applyAlignment="1">
      <alignment wrapText="1"/>
      <protection/>
    </xf>
    <xf numFmtId="0" fontId="12" fillId="0" borderId="10" xfId="56" applyFont="1" applyBorder="1">
      <alignment/>
      <protection/>
    </xf>
    <xf numFmtId="0" fontId="3" fillId="0" borderId="18" xfId="56" applyFont="1" applyBorder="1">
      <alignment/>
      <protection/>
    </xf>
    <xf numFmtId="0" fontId="94" fillId="0" borderId="18" xfId="56" applyFont="1" applyBorder="1">
      <alignment/>
      <protection/>
    </xf>
    <xf numFmtId="0" fontId="3" fillId="0" borderId="10" xfId="56" applyFont="1" applyBorder="1">
      <alignment/>
      <protection/>
    </xf>
    <xf numFmtId="0" fontId="106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7" fillId="0" borderId="24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6" fillId="0" borderId="23" xfId="0" applyFont="1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1" fontId="106" fillId="0" borderId="18" xfId="0" applyNumberFormat="1" applyFont="1" applyFill="1" applyBorder="1" applyAlignment="1">
      <alignment horizontal="center" vertical="center"/>
    </xf>
    <xf numFmtId="0" fontId="106" fillId="0" borderId="18" xfId="0" applyFont="1" applyBorder="1" applyAlignment="1">
      <alignment/>
    </xf>
    <xf numFmtId="0" fontId="106" fillId="0" borderId="18" xfId="0" applyFont="1" applyFill="1" applyBorder="1" applyAlignment="1">
      <alignment horizontal="center" vertical="center"/>
    </xf>
    <xf numFmtId="0" fontId="108" fillId="0" borderId="18" xfId="0" applyFont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109" fillId="0" borderId="18" xfId="0" applyFont="1" applyFill="1" applyBorder="1" applyAlignment="1">
      <alignment horizontal="center" vertical="center"/>
    </xf>
    <xf numFmtId="1" fontId="108" fillId="36" borderId="18" xfId="0" applyNumberFormat="1" applyFont="1" applyFill="1" applyBorder="1" applyAlignment="1">
      <alignment horizontal="center" vertical="center"/>
    </xf>
    <xf numFmtId="0" fontId="110" fillId="0" borderId="0" xfId="0" applyFont="1" applyFill="1" applyAlignment="1">
      <alignment/>
    </xf>
    <xf numFmtId="0" fontId="110" fillId="0" borderId="0" xfId="0" applyFont="1" applyFill="1" applyAlignment="1">
      <alignment horizontal="center" vertical="center"/>
    </xf>
    <xf numFmtId="0" fontId="110" fillId="0" borderId="0" xfId="0" applyFont="1" applyFill="1" applyBorder="1" applyAlignment="1">
      <alignment vertical="center"/>
    </xf>
    <xf numFmtId="0" fontId="110" fillId="0" borderId="0" xfId="0" applyFont="1" applyFill="1" applyAlignment="1">
      <alignment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vertical="center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1" fillId="0" borderId="0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07" fillId="0" borderId="18" xfId="0" applyFont="1" applyBorder="1" applyAlignment="1">
      <alignment horizontal="center" vertical="distributed"/>
    </xf>
    <xf numFmtId="1" fontId="108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18" xfId="0" applyFont="1" applyBorder="1" applyAlignment="1">
      <alignment horizontal="left" vertical="center"/>
    </xf>
    <xf numFmtId="1" fontId="106" fillId="0" borderId="18" xfId="0" applyNumberFormat="1" applyFont="1" applyBorder="1" applyAlignment="1">
      <alignment horizontal="center" vertical="center"/>
    </xf>
    <xf numFmtId="1" fontId="106" fillId="36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1" fontId="25" fillId="3" borderId="18" xfId="0" applyNumberFormat="1" applyFont="1" applyFill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/>
      <protection/>
    </xf>
    <xf numFmtId="1" fontId="106" fillId="3" borderId="18" xfId="0" applyNumberFormat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left" vertical="center"/>
    </xf>
    <xf numFmtId="172" fontId="100" fillId="0" borderId="18" xfId="0" applyNumberFormat="1" applyFont="1" applyBorder="1" applyAlignment="1">
      <alignment horizontal="center" vertical="center"/>
    </xf>
    <xf numFmtId="172" fontId="100" fillId="36" borderId="18" xfId="0" applyNumberFormat="1" applyFont="1" applyFill="1" applyBorder="1" applyAlignment="1">
      <alignment horizontal="center" vertical="center"/>
    </xf>
    <xf numFmtId="1" fontId="4" fillId="36" borderId="18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36" borderId="18" xfId="56" applyFont="1" applyFill="1" applyBorder="1" applyAlignment="1">
      <alignment horizontal="center"/>
      <protection/>
    </xf>
    <xf numFmtId="172" fontId="3" fillId="36" borderId="18" xfId="0" applyNumberFormat="1" applyFont="1" applyFill="1" applyBorder="1" applyAlignment="1">
      <alignment horizontal="center"/>
    </xf>
    <xf numFmtId="172" fontId="3" fillId="36" borderId="18" xfId="56" applyNumberFormat="1" applyFont="1" applyFill="1" applyBorder="1" applyAlignment="1">
      <alignment horizontal="center"/>
      <protection/>
    </xf>
    <xf numFmtId="172" fontId="102" fillId="0" borderId="18" xfId="0" applyNumberFormat="1" applyFont="1" applyBorder="1" applyAlignment="1">
      <alignment horizontal="center" vertical="center" wrapText="1"/>
    </xf>
    <xf numFmtId="0" fontId="7" fillId="0" borderId="18" xfId="56" applyFont="1" applyFill="1" applyBorder="1">
      <alignment/>
      <protection/>
    </xf>
    <xf numFmtId="0" fontId="7" fillId="0" borderId="12" xfId="56" applyFont="1" applyBorder="1" applyAlignment="1">
      <alignment horizontal="left" vertical="center" wrapText="1"/>
      <protection/>
    </xf>
    <xf numFmtId="0" fontId="6" fillId="0" borderId="18" xfId="56" applyFont="1" applyBorder="1">
      <alignment/>
      <protection/>
    </xf>
    <xf numFmtId="0" fontId="99" fillId="0" borderId="25" xfId="56" applyFont="1" applyBorder="1" applyAlignment="1">
      <alignment horizontal="left" vertical="center"/>
      <protection/>
    </xf>
    <xf numFmtId="0" fontId="99" fillId="0" borderId="0" xfId="56" applyFont="1" applyBorder="1" applyAlignment="1">
      <alignment horizontal="left" vertical="center"/>
      <protection/>
    </xf>
    <xf numFmtId="0" fontId="19" fillId="0" borderId="18" xfId="56" applyFont="1" applyBorder="1" applyAlignment="1">
      <alignment horizontal="left"/>
      <protection/>
    </xf>
    <xf numFmtId="0" fontId="102" fillId="36" borderId="18" xfId="0" applyFont="1" applyFill="1" applyBorder="1" applyAlignment="1">
      <alignment horizontal="center" vertical="center"/>
    </xf>
    <xf numFmtId="0" fontId="104" fillId="36" borderId="18" xfId="0" applyFont="1" applyFill="1" applyBorder="1" applyAlignment="1">
      <alignment horizontal="center" vertical="center"/>
    </xf>
    <xf numFmtId="0" fontId="102" fillId="36" borderId="18" xfId="0" applyFont="1" applyFill="1" applyBorder="1" applyAlignment="1">
      <alignment horizontal="center" vertical="center" wrapText="1"/>
    </xf>
    <xf numFmtId="0" fontId="5" fillId="0" borderId="12" xfId="56" applyFont="1" applyFill="1" applyBorder="1">
      <alignment/>
      <protection/>
    </xf>
    <xf numFmtId="0" fontId="7" fillId="0" borderId="12" xfId="0" applyFont="1" applyFill="1" applyBorder="1" applyAlignment="1">
      <alignment horizontal="left"/>
    </xf>
    <xf numFmtId="0" fontId="5" fillId="0" borderId="18" xfId="56" applyFont="1" applyFill="1" applyBorder="1">
      <alignment/>
      <protection/>
    </xf>
    <xf numFmtId="172" fontId="100" fillId="0" borderId="18" xfId="0" applyNumberFormat="1" applyFont="1" applyBorder="1" applyAlignment="1">
      <alignment horizontal="center" vertical="center" wrapText="1"/>
    </xf>
    <xf numFmtId="172" fontId="100" fillId="0" borderId="18" xfId="0" applyNumberFormat="1" applyFont="1" applyFill="1" applyBorder="1" applyAlignment="1">
      <alignment horizontal="center" vertical="center" wrapText="1"/>
    </xf>
    <xf numFmtId="172" fontId="12" fillId="0" borderId="18" xfId="0" applyNumberFormat="1" applyFont="1" applyBorder="1" applyAlignment="1">
      <alignment horizontal="center" vertical="center" wrapText="1"/>
    </xf>
    <xf numFmtId="1" fontId="101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2" fillId="0" borderId="18" xfId="56" applyBorder="1">
      <alignment/>
      <protection/>
    </xf>
    <xf numFmtId="0" fontId="5" fillId="37" borderId="10" xfId="56" applyFont="1" applyFill="1" applyBorder="1">
      <alignment/>
      <protection/>
    </xf>
    <xf numFmtId="1" fontId="6" fillId="37" borderId="10" xfId="56" applyNumberFormat="1" applyFont="1" applyFill="1" applyBorder="1" applyAlignment="1">
      <alignment horizontal="center" vertical="center"/>
      <protection/>
    </xf>
    <xf numFmtId="172" fontId="5" fillId="37" borderId="10" xfId="56" applyNumberFormat="1" applyFont="1" applyFill="1" applyBorder="1" applyAlignment="1">
      <alignment horizontal="center" vertical="center"/>
      <protection/>
    </xf>
    <xf numFmtId="0" fontId="7" fillId="37" borderId="10" xfId="56" applyFont="1" applyFill="1" applyBorder="1" applyAlignment="1">
      <alignment horizontal="left"/>
      <protection/>
    </xf>
    <xf numFmtId="0" fontId="5" fillId="37" borderId="17" xfId="56" applyFont="1" applyFill="1" applyBorder="1" applyAlignment="1">
      <alignment horizontal="left" vertical="top"/>
      <protection/>
    </xf>
    <xf numFmtId="0" fontId="5" fillId="36" borderId="17" xfId="56" applyFont="1" applyFill="1" applyBorder="1" applyAlignment="1">
      <alignment horizontal="left" vertical="top"/>
      <protection/>
    </xf>
    <xf numFmtId="0" fontId="5" fillId="37" borderId="18" xfId="56" applyFont="1" applyFill="1" applyBorder="1">
      <alignment/>
      <protection/>
    </xf>
    <xf numFmtId="0" fontId="98" fillId="37" borderId="18" xfId="0" applyFont="1" applyFill="1" applyBorder="1" applyAlignment="1">
      <alignment horizontal="center" vertical="center"/>
    </xf>
    <xf numFmtId="172" fontId="97" fillId="37" borderId="18" xfId="0" applyNumberFormat="1" applyFont="1" applyFill="1" applyBorder="1" applyAlignment="1">
      <alignment horizontal="center"/>
    </xf>
    <xf numFmtId="1" fontId="98" fillId="37" borderId="18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vertical="top"/>
    </xf>
    <xf numFmtId="0" fontId="8" fillId="37" borderId="10" xfId="0" applyFont="1" applyFill="1" applyBorder="1" applyAlignment="1">
      <alignment horizontal="left" vertical="top" wrapText="1"/>
    </xf>
    <xf numFmtId="172" fontId="100" fillId="37" borderId="18" xfId="0" applyNumberFormat="1" applyFont="1" applyFill="1" applyBorder="1" applyAlignment="1">
      <alignment horizontal="center"/>
    </xf>
    <xf numFmtId="0" fontId="97" fillId="37" borderId="18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5" fillId="34" borderId="16" xfId="56" applyFont="1" applyFill="1" applyBorder="1">
      <alignment/>
      <protection/>
    </xf>
    <xf numFmtId="0" fontId="101" fillId="37" borderId="18" xfId="0" applyFont="1" applyFill="1" applyBorder="1" applyAlignment="1">
      <alignment horizontal="center" vertical="center"/>
    </xf>
    <xf numFmtId="172" fontId="12" fillId="37" borderId="18" xfId="0" applyNumberFormat="1" applyFont="1" applyFill="1" applyBorder="1" applyAlignment="1">
      <alignment horizontal="center"/>
    </xf>
    <xf numFmtId="1" fontId="101" fillId="37" borderId="18" xfId="0" applyNumberFormat="1" applyFont="1" applyFill="1" applyBorder="1" applyAlignment="1">
      <alignment horizontal="center"/>
    </xf>
    <xf numFmtId="0" fontId="99" fillId="36" borderId="26" xfId="56" applyFont="1" applyFill="1" applyBorder="1" applyAlignment="1">
      <alignment vertical="center" wrapText="1"/>
      <protection/>
    </xf>
    <xf numFmtId="0" fontId="3" fillId="38" borderId="13" xfId="0" applyFont="1" applyFill="1" applyBorder="1" applyAlignment="1">
      <alignment horizontal="left"/>
    </xf>
    <xf numFmtId="172" fontId="27" fillId="0" borderId="18" xfId="0" applyNumberFormat="1" applyFont="1" applyBorder="1" applyAlignment="1">
      <alignment horizontal="left"/>
    </xf>
    <xf numFmtId="0" fontId="5" fillId="7" borderId="10" xfId="56" applyFont="1" applyFill="1" applyBorder="1">
      <alignment/>
      <protection/>
    </xf>
    <xf numFmtId="0" fontId="6" fillId="7" borderId="10" xfId="56" applyFont="1" applyFill="1" applyBorder="1" applyAlignment="1">
      <alignment horizontal="center" vertical="center"/>
      <protection/>
    </xf>
    <xf numFmtId="172" fontId="5" fillId="7" borderId="10" xfId="56" applyNumberFormat="1" applyFont="1" applyFill="1" applyBorder="1" applyAlignment="1">
      <alignment horizontal="center" vertical="center"/>
      <protection/>
    </xf>
    <xf numFmtId="1" fontId="6" fillId="7" borderId="10" xfId="56" applyNumberFormat="1" applyFont="1" applyFill="1" applyBorder="1" applyAlignment="1">
      <alignment horizontal="center" vertical="center"/>
      <protection/>
    </xf>
    <xf numFmtId="172" fontId="5" fillId="7" borderId="16" xfId="56" applyNumberFormat="1" applyFont="1" applyFill="1" applyBorder="1" applyAlignment="1">
      <alignment horizontal="center" vertical="center"/>
      <protection/>
    </xf>
    <xf numFmtId="1" fontId="6" fillId="7" borderId="16" xfId="56" applyNumberFormat="1" applyFont="1" applyFill="1" applyBorder="1" applyAlignment="1">
      <alignment horizontal="center" vertical="center"/>
      <protection/>
    </xf>
    <xf numFmtId="172" fontId="3" fillId="0" borderId="27" xfId="56" applyNumberFormat="1" applyFont="1" applyBorder="1" applyAlignment="1">
      <alignment horizontal="center" vertical="center"/>
      <protection/>
    </xf>
    <xf numFmtId="1" fontId="4" fillId="0" borderId="27" xfId="56" applyNumberFormat="1" applyFont="1" applyBorder="1" applyAlignment="1">
      <alignment horizontal="center" vertical="center"/>
      <protection/>
    </xf>
    <xf numFmtId="0" fontId="112" fillId="36" borderId="0" xfId="0" applyFont="1" applyFill="1" applyBorder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49" fontId="112" fillId="36" borderId="0" xfId="0" applyNumberFormat="1" applyFont="1" applyFill="1" applyBorder="1" applyAlignment="1">
      <alignment/>
    </xf>
    <xf numFmtId="1" fontId="32" fillId="41" borderId="10" xfId="0" applyNumberFormat="1" applyFont="1" applyFill="1" applyBorder="1" applyAlignment="1">
      <alignment horizontal="center" vertical="center" wrapText="1"/>
    </xf>
    <xf numFmtId="172" fontId="32" fillId="41" borderId="10" xfId="0" applyNumberFormat="1" applyFont="1" applyFill="1" applyBorder="1" applyAlignment="1">
      <alignment horizontal="center" vertical="center" wrapText="1"/>
    </xf>
    <xf numFmtId="0" fontId="38" fillId="36" borderId="10" xfId="56" applyFont="1" applyFill="1" applyBorder="1" applyAlignment="1">
      <alignment horizontal="center" vertical="center" wrapText="1"/>
      <protection/>
    </xf>
    <xf numFmtId="172" fontId="37" fillId="36" borderId="10" xfId="56" applyNumberFormat="1" applyFont="1" applyFill="1" applyBorder="1" applyAlignment="1">
      <alignment horizontal="center" vertical="center" wrapText="1"/>
      <protection/>
    </xf>
    <xf numFmtId="1" fontId="38" fillId="36" borderId="10" xfId="56" applyNumberFormat="1" applyFont="1" applyFill="1" applyBorder="1" applyAlignment="1">
      <alignment horizontal="center" vertical="center" wrapText="1"/>
      <protection/>
    </xf>
    <xf numFmtId="0" fontId="29" fillId="36" borderId="10" xfId="56" applyFont="1" applyFill="1" applyBorder="1" applyAlignment="1">
      <alignment horizontal="center" vertical="center" wrapText="1"/>
      <protection/>
    </xf>
    <xf numFmtId="172" fontId="37" fillId="38" borderId="10" xfId="0" applyNumberFormat="1" applyFont="1" applyFill="1" applyBorder="1" applyAlignment="1">
      <alignment horizontal="center" vertical="center" wrapText="1"/>
    </xf>
    <xf numFmtId="1" fontId="38" fillId="38" borderId="10" xfId="0" applyNumberFormat="1" applyFont="1" applyFill="1" applyBorder="1" applyAlignment="1">
      <alignment horizontal="center" vertical="center" wrapText="1"/>
    </xf>
    <xf numFmtId="0" fontId="38" fillId="41" borderId="10" xfId="56" applyFont="1" applyFill="1" applyBorder="1" applyAlignment="1">
      <alignment horizontal="center" vertical="center" wrapText="1"/>
      <protection/>
    </xf>
    <xf numFmtId="0" fontId="30" fillId="36" borderId="10" xfId="0" applyFont="1" applyFill="1" applyBorder="1" applyAlignment="1">
      <alignment horizontal="center" vertical="center" wrapText="1"/>
    </xf>
    <xf numFmtId="172" fontId="30" fillId="36" borderId="10" xfId="0" applyNumberFormat="1" applyFont="1" applyFill="1" applyBorder="1" applyAlignment="1">
      <alignment horizontal="center" vertical="center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113" fillId="36" borderId="0" xfId="53" applyFont="1" applyFill="1" applyBorder="1" applyAlignment="1">
      <alignment horizontal="left" vertical="center" wrapText="1"/>
      <protection/>
    </xf>
    <xf numFmtId="0" fontId="113" fillId="36" borderId="0" xfId="56" applyFont="1" applyFill="1" applyBorder="1" applyAlignment="1">
      <alignment horizontal="left" vertical="center" wrapText="1"/>
      <protection/>
    </xf>
    <xf numFmtId="1" fontId="32" fillId="36" borderId="10" xfId="0" applyNumberFormat="1" applyFont="1" applyFill="1" applyBorder="1" applyAlignment="1">
      <alignment horizontal="center" vertical="center" wrapText="1"/>
    </xf>
    <xf numFmtId="172" fontId="31" fillId="36" borderId="10" xfId="0" applyNumberFormat="1" applyFont="1" applyFill="1" applyBorder="1" applyAlignment="1">
      <alignment horizontal="center" vertical="center" wrapText="1"/>
    </xf>
    <xf numFmtId="172" fontId="37" fillId="38" borderId="12" xfId="0" applyNumberFormat="1" applyFont="1" applyFill="1" applyBorder="1" applyAlignment="1">
      <alignment horizontal="center" vertical="center" wrapText="1"/>
    </xf>
    <xf numFmtId="1" fontId="38" fillId="38" borderId="12" xfId="0" applyNumberFormat="1" applyFont="1" applyFill="1" applyBorder="1" applyAlignment="1">
      <alignment horizontal="center" vertical="center" wrapText="1"/>
    </xf>
    <xf numFmtId="0" fontId="32" fillId="41" borderId="10" xfId="0" applyFont="1" applyFill="1" applyBorder="1" applyAlignment="1">
      <alignment horizontal="center" vertical="center" wrapText="1"/>
    </xf>
    <xf numFmtId="0" fontId="113" fillId="36" borderId="26" xfId="56" applyFont="1" applyFill="1" applyBorder="1">
      <alignment/>
      <protection/>
    </xf>
    <xf numFmtId="0" fontId="32" fillId="38" borderId="10" xfId="0" applyFont="1" applyFill="1" applyBorder="1" applyAlignment="1">
      <alignment horizontal="center" vertical="center" wrapText="1"/>
    </xf>
    <xf numFmtId="172" fontId="32" fillId="38" borderId="10" xfId="0" applyNumberFormat="1" applyFont="1" applyFill="1" applyBorder="1" applyAlignment="1">
      <alignment horizontal="center" vertical="center" wrapText="1"/>
    </xf>
    <xf numFmtId="1" fontId="32" fillId="38" borderId="10" xfId="0" applyNumberFormat="1" applyFont="1" applyFill="1" applyBorder="1" applyAlignment="1">
      <alignment horizontal="center" vertical="center" wrapText="1"/>
    </xf>
    <xf numFmtId="0" fontId="33" fillId="36" borderId="0" xfId="0" applyFont="1" applyFill="1" applyAlignment="1">
      <alignment/>
    </xf>
    <xf numFmtId="0" fontId="29" fillId="36" borderId="11" xfId="56" applyFont="1" applyFill="1" applyBorder="1" applyAlignment="1">
      <alignment horizontal="center" vertical="center" wrapText="1"/>
      <protection/>
    </xf>
    <xf numFmtId="0" fontId="113" fillId="36" borderId="26" xfId="56" applyFont="1" applyFill="1" applyBorder="1" applyAlignment="1">
      <alignment vertical="center" wrapText="1"/>
      <protection/>
    </xf>
    <xf numFmtId="0" fontId="38" fillId="38" borderId="10" xfId="56" applyFont="1" applyFill="1" applyBorder="1" applyAlignment="1">
      <alignment horizontal="center" vertical="center" wrapText="1"/>
      <protection/>
    </xf>
    <xf numFmtId="49" fontId="113" fillId="38" borderId="25" xfId="0" applyNumberFormat="1" applyFont="1" applyFill="1" applyBorder="1" applyAlignment="1">
      <alignment horizontal="left" vertical="center"/>
    </xf>
    <xf numFmtId="0" fontId="112" fillId="36" borderId="0" xfId="0" applyFont="1" applyFill="1" applyAlignment="1">
      <alignment/>
    </xf>
    <xf numFmtId="1" fontId="38" fillId="41" borderId="10" xfId="56" applyNumberFormat="1" applyFont="1" applyFill="1" applyBorder="1" applyAlignment="1">
      <alignment horizontal="center" vertical="center" wrapText="1"/>
      <protection/>
    </xf>
    <xf numFmtId="17" fontId="32" fillId="38" borderId="18" xfId="0" applyNumberFormat="1" applyFont="1" applyFill="1" applyBorder="1" applyAlignment="1">
      <alignment horizontal="center" vertical="center" wrapText="1"/>
    </xf>
    <xf numFmtId="0" fontId="32" fillId="38" borderId="18" xfId="0" applyNumberFormat="1" applyFont="1" applyFill="1" applyBorder="1" applyAlignment="1">
      <alignment horizontal="center" vertical="center" wrapText="1"/>
    </xf>
    <xf numFmtId="1" fontId="32" fillId="36" borderId="18" xfId="0" applyNumberFormat="1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14" fontId="35" fillId="38" borderId="28" xfId="0" applyNumberFormat="1" applyFont="1" applyFill="1" applyBorder="1" applyAlignment="1">
      <alignment horizontal="center" vertical="center" wrapText="1"/>
    </xf>
    <xf numFmtId="0" fontId="30" fillId="36" borderId="0" xfId="0" applyFont="1" applyFill="1" applyAlignment="1">
      <alignment horizontal="center" vertical="center" wrapText="1"/>
    </xf>
    <xf numFmtId="0" fontId="32" fillId="36" borderId="10" xfId="56" applyFont="1" applyFill="1" applyBorder="1" applyAlignment="1">
      <alignment horizontal="center" vertical="center" wrapText="1"/>
      <protection/>
    </xf>
    <xf numFmtId="0" fontId="28" fillId="38" borderId="10" xfId="0" applyFont="1" applyFill="1" applyBorder="1" applyAlignment="1">
      <alignment horizontal="center" vertical="center" wrapText="1"/>
    </xf>
    <xf numFmtId="172" fontId="38" fillId="41" borderId="10" xfId="56" applyNumberFormat="1" applyFont="1" applyFill="1" applyBorder="1" applyAlignment="1">
      <alignment horizontal="center" vertical="center" wrapText="1"/>
      <protection/>
    </xf>
    <xf numFmtId="172" fontId="38" fillId="38" borderId="10" xfId="56" applyNumberFormat="1" applyFont="1" applyFill="1" applyBorder="1" applyAlignment="1">
      <alignment horizontal="center" vertical="center" wrapText="1"/>
      <protection/>
    </xf>
    <xf numFmtId="172" fontId="37" fillId="36" borderId="10" xfId="0" applyNumberFormat="1" applyFont="1" applyFill="1" applyBorder="1" applyAlignment="1">
      <alignment horizontal="center" vertical="center" wrapText="1"/>
    </xf>
    <xf numFmtId="1" fontId="38" fillId="36" borderId="10" xfId="0" applyNumberFormat="1" applyFont="1" applyFill="1" applyBorder="1" applyAlignment="1">
      <alignment horizontal="center" vertical="center" wrapText="1"/>
    </xf>
    <xf numFmtId="0" fontId="114" fillId="36" borderId="18" xfId="0" applyFont="1" applyFill="1" applyBorder="1" applyAlignment="1">
      <alignment horizontal="center" vertical="center" wrapText="1"/>
    </xf>
    <xf numFmtId="172" fontId="115" fillId="36" borderId="18" xfId="0" applyNumberFormat="1" applyFont="1" applyFill="1" applyBorder="1" applyAlignment="1">
      <alignment horizontal="center" vertical="center" wrapText="1"/>
    </xf>
    <xf numFmtId="1" fontId="114" fillId="36" borderId="18" xfId="0" applyNumberFormat="1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wrapText="1"/>
    </xf>
    <xf numFmtId="49" fontId="29" fillId="36" borderId="10" xfId="56" applyNumberFormat="1" applyFont="1" applyFill="1" applyBorder="1" applyAlignment="1">
      <alignment horizontal="center" vertical="center" wrapText="1"/>
      <protection/>
    </xf>
    <xf numFmtId="0" fontId="30" fillId="38" borderId="10" xfId="0" applyNumberFormat="1" applyFont="1" applyFill="1" applyBorder="1" applyAlignment="1">
      <alignment horizontal="center" vertical="center" wrapText="1"/>
    </xf>
    <xf numFmtId="16" fontId="30" fillId="38" borderId="10" xfId="0" applyNumberFormat="1" applyFont="1" applyFill="1" applyBorder="1" applyAlignment="1">
      <alignment horizontal="center" vertical="center" wrapText="1"/>
    </xf>
    <xf numFmtId="1" fontId="32" fillId="41" borderId="10" xfId="56" applyNumberFormat="1" applyFont="1" applyFill="1" applyBorder="1" applyAlignment="1">
      <alignment horizontal="center" vertical="center" wrapText="1"/>
      <protection/>
    </xf>
    <xf numFmtId="0" fontId="28" fillId="36" borderId="11" xfId="0" applyFont="1" applyFill="1" applyBorder="1" applyAlignment="1">
      <alignment horizontal="center" vertical="center" wrapText="1"/>
    </xf>
    <xf numFmtId="173" fontId="30" fillId="38" borderId="10" xfId="0" applyNumberFormat="1" applyFont="1" applyFill="1" applyBorder="1" applyAlignment="1">
      <alignment horizontal="center" vertical="center" wrapText="1"/>
    </xf>
    <xf numFmtId="0" fontId="32" fillId="36" borderId="10" xfId="0" applyNumberFormat="1" applyFont="1" applyFill="1" applyBorder="1" applyAlignment="1">
      <alignment horizontal="center" vertical="center" wrapText="1"/>
    </xf>
    <xf numFmtId="0" fontId="38" fillId="41" borderId="10" xfId="56" applyNumberFormat="1" applyFont="1" applyFill="1" applyBorder="1" applyAlignment="1">
      <alignment horizontal="center" vertical="center" wrapText="1"/>
      <protection/>
    </xf>
    <xf numFmtId="0" fontId="30" fillId="38" borderId="0" xfId="0" applyFont="1" applyFill="1" applyBorder="1" applyAlignment="1">
      <alignment horizontal="center" vertical="center" wrapText="1"/>
    </xf>
    <xf numFmtId="0" fontId="32" fillId="41" borderId="10" xfId="56" applyFont="1" applyFill="1" applyBorder="1" applyAlignment="1">
      <alignment horizontal="center" vertical="center" wrapText="1"/>
      <protection/>
    </xf>
    <xf numFmtId="1" fontId="38" fillId="38" borderId="10" xfId="56" applyNumberFormat="1" applyFont="1" applyFill="1" applyBorder="1" applyAlignment="1">
      <alignment horizontal="center" vertical="center" wrapText="1"/>
      <protection/>
    </xf>
    <xf numFmtId="1" fontId="32" fillId="38" borderId="27" xfId="0" applyNumberFormat="1" applyFont="1" applyFill="1" applyBorder="1" applyAlignment="1">
      <alignment horizontal="center" vertical="center" wrapText="1"/>
    </xf>
    <xf numFmtId="172" fontId="37" fillId="38" borderId="10" xfId="56" applyNumberFormat="1" applyFont="1" applyFill="1" applyBorder="1" applyAlignment="1">
      <alignment horizontal="center" vertical="center" wrapText="1"/>
      <protection/>
    </xf>
    <xf numFmtId="0" fontId="38" fillId="38" borderId="10" xfId="0" applyFont="1" applyFill="1" applyBorder="1" applyAlignment="1">
      <alignment horizontal="center" vertical="center" wrapText="1"/>
    </xf>
    <xf numFmtId="14" fontId="35" fillId="38" borderId="28" xfId="0" applyNumberFormat="1" applyFont="1" applyFill="1" applyBorder="1" applyAlignment="1">
      <alignment vertical="center" wrapText="1"/>
    </xf>
    <xf numFmtId="0" fontId="37" fillId="36" borderId="10" xfId="56" applyFont="1" applyFill="1" applyBorder="1" applyAlignment="1">
      <alignment vertical="center" wrapText="1"/>
      <protection/>
    </xf>
    <xf numFmtId="0" fontId="37" fillId="38" borderId="10" xfId="56" applyFont="1" applyFill="1" applyBorder="1" applyAlignment="1">
      <alignment vertical="center" wrapText="1"/>
      <protection/>
    </xf>
    <xf numFmtId="0" fontId="31" fillId="36" borderId="0" xfId="0" applyFont="1" applyFill="1" applyBorder="1" applyAlignment="1">
      <alignment vertical="center" wrapText="1"/>
    </xf>
    <xf numFmtId="0" fontId="29" fillId="36" borderId="10" xfId="56" applyFont="1" applyFill="1" applyBorder="1" applyAlignment="1">
      <alignment vertical="center" wrapText="1"/>
      <protection/>
    </xf>
    <xf numFmtId="0" fontId="31" fillId="36" borderId="10" xfId="0" applyFont="1" applyFill="1" applyBorder="1" applyAlignment="1">
      <alignment vertical="center" wrapText="1"/>
    </xf>
    <xf numFmtId="0" fontId="32" fillId="36" borderId="10" xfId="0" applyFont="1" applyFill="1" applyBorder="1" applyAlignment="1">
      <alignment vertical="center" wrapText="1"/>
    </xf>
    <xf numFmtId="0" fontId="37" fillId="36" borderId="29" xfId="56" applyFont="1" applyFill="1" applyBorder="1" applyAlignment="1">
      <alignment vertical="center" wrapText="1"/>
      <protection/>
    </xf>
    <xf numFmtId="0" fontId="31" fillId="36" borderId="10" xfId="56" applyFont="1" applyFill="1" applyBorder="1" applyAlignment="1">
      <alignment vertical="center" wrapText="1"/>
      <protection/>
    </xf>
    <xf numFmtId="0" fontId="31" fillId="36" borderId="18" xfId="0" applyFont="1" applyFill="1" applyBorder="1" applyAlignment="1">
      <alignment vertical="center" wrapText="1"/>
    </xf>
    <xf numFmtId="0" fontId="31" fillId="36" borderId="18" xfId="56" applyFont="1" applyFill="1" applyBorder="1" applyAlignment="1">
      <alignment vertical="center" wrapText="1"/>
      <protection/>
    </xf>
    <xf numFmtId="0" fontId="37" fillId="36" borderId="18" xfId="56" applyFont="1" applyFill="1" applyBorder="1" applyAlignment="1">
      <alignment vertical="center" wrapText="1"/>
      <protection/>
    </xf>
    <xf numFmtId="0" fontId="37" fillId="38" borderId="18" xfId="56" applyFont="1" applyFill="1" applyBorder="1" applyAlignment="1">
      <alignment vertical="center" wrapText="1"/>
      <protection/>
    </xf>
    <xf numFmtId="0" fontId="37" fillId="36" borderId="10" xfId="56" applyFont="1" applyFill="1" applyBorder="1">
      <alignment/>
      <protection/>
    </xf>
    <xf numFmtId="0" fontId="37" fillId="38" borderId="10" xfId="56" applyFont="1" applyFill="1" applyBorder="1" applyAlignment="1">
      <alignment wrapText="1"/>
      <protection/>
    </xf>
    <xf numFmtId="0" fontId="37" fillId="36" borderId="10" xfId="56" applyFont="1" applyFill="1" applyBorder="1" applyAlignment="1">
      <alignment horizontal="left"/>
      <protection/>
    </xf>
    <xf numFmtId="0" fontId="29" fillId="36" borderId="10" xfId="56" applyFont="1" applyFill="1" applyBorder="1" applyAlignment="1">
      <alignment horizontal="center" vertical="center"/>
      <protection/>
    </xf>
    <xf numFmtId="1" fontId="34" fillId="36" borderId="18" xfId="0" applyNumberFormat="1" applyFont="1" applyFill="1" applyBorder="1" applyAlignment="1">
      <alignment horizontal="center" vertical="center"/>
    </xf>
    <xf numFmtId="0" fontId="112" fillId="36" borderId="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113" fillId="36" borderId="25" xfId="56" applyFont="1" applyFill="1" applyBorder="1" applyAlignment="1">
      <alignment horizontal="center" vertical="center"/>
      <protection/>
    </xf>
    <xf numFmtId="0" fontId="29" fillId="36" borderId="18" xfId="56" applyFont="1" applyFill="1" applyBorder="1" applyAlignment="1">
      <alignment horizontal="center" vertical="center"/>
      <protection/>
    </xf>
    <xf numFmtId="0" fontId="113" fillId="36" borderId="0" xfId="56" applyFont="1" applyFill="1" applyBorder="1" applyAlignment="1">
      <alignment horizontal="center" vertical="center" wrapText="1"/>
      <protection/>
    </xf>
    <xf numFmtId="0" fontId="29" fillId="38" borderId="10" xfId="56" applyFont="1" applyFill="1" applyBorder="1" applyAlignment="1">
      <alignment horizontal="center" vertical="center"/>
      <protection/>
    </xf>
    <xf numFmtId="0" fontId="113" fillId="36" borderId="26" xfId="56" applyFont="1" applyFill="1" applyBorder="1" applyAlignment="1">
      <alignment horizontal="center" vertical="center"/>
      <protection/>
    </xf>
    <xf numFmtId="0" fontId="113" fillId="36" borderId="26" xfId="56" applyFont="1" applyFill="1" applyBorder="1" applyAlignment="1">
      <alignment horizontal="center" vertical="center" wrapText="1"/>
      <protection/>
    </xf>
    <xf numFmtId="0" fontId="112" fillId="36" borderId="0" xfId="0" applyFont="1" applyFill="1" applyAlignment="1">
      <alignment horizontal="center" vertical="center"/>
    </xf>
    <xf numFmtId="0" fontId="29" fillId="36" borderId="10" xfId="56" applyFont="1" applyFill="1" applyBorder="1" applyAlignment="1">
      <alignment horizontal="left" vertical="center" wrapText="1"/>
      <protection/>
    </xf>
    <xf numFmtId="0" fontId="29" fillId="36" borderId="10" xfId="56" applyFont="1" applyFill="1" applyBorder="1" applyAlignment="1">
      <alignment horizontal="left" vertical="center"/>
      <protection/>
    </xf>
    <xf numFmtId="0" fontId="41" fillId="38" borderId="10" xfId="0" applyFont="1" applyFill="1" applyBorder="1" applyAlignment="1">
      <alignment horizontal="center" vertical="center"/>
    </xf>
    <xf numFmtId="14" fontId="41" fillId="38" borderId="28" xfId="0" applyNumberFormat="1" applyFont="1" applyFill="1" applyBorder="1" applyAlignment="1">
      <alignment horizontal="left" vertical="center"/>
    </xf>
    <xf numFmtId="14" fontId="41" fillId="38" borderId="28" xfId="0" applyNumberFormat="1" applyFont="1" applyFill="1" applyBorder="1" applyAlignment="1">
      <alignment horizontal="center" vertical="center"/>
    </xf>
    <xf numFmtId="14" fontId="41" fillId="38" borderId="17" xfId="0" applyNumberFormat="1" applyFont="1" applyFill="1" applyBorder="1" applyAlignment="1">
      <alignment horizontal="center" vertical="center"/>
    </xf>
    <xf numFmtId="0" fontId="41" fillId="36" borderId="0" xfId="0" applyFont="1" applyFill="1" applyAlignment="1">
      <alignment horizontal="center" vertical="center"/>
    </xf>
    <xf numFmtId="0" fontId="43" fillId="36" borderId="10" xfId="56" applyFont="1" applyFill="1" applyBorder="1" applyAlignment="1">
      <alignment horizontal="center" vertical="center"/>
      <protection/>
    </xf>
    <xf numFmtId="172" fontId="29" fillId="36" borderId="10" xfId="56" applyNumberFormat="1" applyFont="1" applyFill="1" applyBorder="1" applyAlignment="1">
      <alignment horizontal="center" vertical="center"/>
      <protection/>
    </xf>
    <xf numFmtId="1" fontId="43" fillId="36" borderId="10" xfId="56" applyNumberFormat="1" applyFont="1" applyFill="1" applyBorder="1" applyAlignment="1">
      <alignment horizontal="center" vertical="center"/>
      <protection/>
    </xf>
    <xf numFmtId="0" fontId="34" fillId="36" borderId="10" xfId="56" applyFont="1" applyFill="1" applyBorder="1" applyAlignment="1">
      <alignment horizontal="center" vertical="center"/>
      <protection/>
    </xf>
    <xf numFmtId="0" fontId="29" fillId="38" borderId="10" xfId="56" applyFont="1" applyFill="1" applyBorder="1" applyAlignment="1">
      <alignment horizontal="left" vertical="center"/>
      <protection/>
    </xf>
    <xf numFmtId="0" fontId="43" fillId="38" borderId="10" xfId="56" applyFont="1" applyFill="1" applyBorder="1" applyAlignment="1">
      <alignment horizontal="center" vertical="center"/>
      <protection/>
    </xf>
    <xf numFmtId="172" fontId="29" fillId="38" borderId="10" xfId="0" applyNumberFormat="1" applyFont="1" applyFill="1" applyBorder="1" applyAlignment="1">
      <alignment horizontal="center" vertical="center" wrapText="1"/>
    </xf>
    <xf numFmtId="1" fontId="43" fillId="38" borderId="10" xfId="0" applyNumberFormat="1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left" vertical="center"/>
    </xf>
    <xf numFmtId="0" fontId="43" fillId="41" borderId="10" xfId="56" applyFont="1" applyFill="1" applyBorder="1" applyAlignment="1">
      <alignment horizontal="center" vertical="center"/>
      <protection/>
    </xf>
    <xf numFmtId="172" fontId="43" fillId="41" borderId="10" xfId="56" applyNumberFormat="1" applyFont="1" applyFill="1" applyBorder="1" applyAlignment="1">
      <alignment horizontal="center" vertical="center"/>
      <protection/>
    </xf>
    <xf numFmtId="1" fontId="43" fillId="41" borderId="10" xfId="56" applyNumberFormat="1" applyFont="1" applyFill="1" applyBorder="1" applyAlignment="1">
      <alignment horizontal="center" vertical="center"/>
      <protection/>
    </xf>
    <xf numFmtId="1" fontId="34" fillId="36" borderId="10" xfId="56" applyNumberFormat="1" applyFont="1" applyFill="1" applyBorder="1" applyAlignment="1">
      <alignment horizontal="center" vertical="center"/>
      <protection/>
    </xf>
    <xf numFmtId="0" fontId="28" fillId="36" borderId="10" xfId="0" applyFont="1" applyFill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center" vertical="center" wrapText="1"/>
    </xf>
    <xf numFmtId="172" fontId="41" fillId="36" borderId="10" xfId="0" applyNumberFormat="1" applyFont="1" applyFill="1" applyBorder="1" applyAlignment="1">
      <alignment horizontal="center" vertical="center" wrapText="1"/>
    </xf>
    <xf numFmtId="172" fontId="29" fillId="36" borderId="10" xfId="0" applyNumberFormat="1" applyFont="1" applyFill="1" applyBorder="1" applyAlignment="1">
      <alignment horizontal="center" vertical="center"/>
    </xf>
    <xf numFmtId="1" fontId="43" fillId="36" borderId="10" xfId="0" applyNumberFormat="1" applyFont="1" applyFill="1" applyBorder="1" applyAlignment="1">
      <alignment horizontal="center" vertical="center"/>
    </xf>
    <xf numFmtId="172" fontId="29" fillId="38" borderId="10" xfId="0" applyNumberFormat="1" applyFont="1" applyFill="1" applyBorder="1" applyAlignment="1">
      <alignment horizontal="center" vertical="center"/>
    </xf>
    <xf numFmtId="0" fontId="116" fillId="36" borderId="18" xfId="0" applyFont="1" applyFill="1" applyBorder="1" applyAlignment="1">
      <alignment horizontal="center" vertical="center"/>
    </xf>
    <xf numFmtId="172" fontId="117" fillId="36" borderId="18" xfId="0" applyNumberFormat="1" applyFont="1" applyFill="1" applyBorder="1" applyAlignment="1">
      <alignment horizontal="center" vertical="center"/>
    </xf>
    <xf numFmtId="1" fontId="116" fillId="36" borderId="18" xfId="0" applyNumberFormat="1" applyFont="1" applyFill="1" applyBorder="1" applyAlignment="1">
      <alignment horizontal="center" vertical="center"/>
    </xf>
    <xf numFmtId="0" fontId="117" fillId="36" borderId="18" xfId="0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172" fontId="34" fillId="41" borderId="10" xfId="0" applyNumberFormat="1" applyFont="1" applyFill="1" applyBorder="1" applyAlignment="1">
      <alignment horizontal="center" vertical="center"/>
    </xf>
    <xf numFmtId="1" fontId="34" fillId="41" borderId="10" xfId="0" applyNumberFormat="1" applyFont="1" applyFill="1" applyBorder="1" applyAlignment="1">
      <alignment horizontal="center" vertical="center"/>
    </xf>
    <xf numFmtId="1" fontId="34" fillId="36" borderId="10" xfId="0" applyNumberFormat="1" applyFont="1" applyFill="1" applyBorder="1" applyAlignment="1">
      <alignment horizontal="center" vertical="center"/>
    </xf>
    <xf numFmtId="172" fontId="28" fillId="36" borderId="10" xfId="0" applyNumberFormat="1" applyFont="1" applyFill="1" applyBorder="1" applyAlignment="1">
      <alignment horizontal="center" vertical="center"/>
    </xf>
    <xf numFmtId="0" fontId="28" fillId="36" borderId="10" xfId="0" applyNumberFormat="1" applyFont="1" applyFill="1" applyBorder="1" applyAlignment="1">
      <alignment horizontal="center" vertical="center"/>
    </xf>
    <xf numFmtId="2" fontId="29" fillId="36" borderId="10" xfId="56" applyNumberFormat="1" applyFont="1" applyFill="1" applyBorder="1" applyAlignment="1">
      <alignment horizontal="center" vertical="center"/>
      <protection/>
    </xf>
    <xf numFmtId="1" fontId="34" fillId="41" borderId="10" xfId="0" applyNumberFormat="1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left" vertical="center" wrapText="1"/>
    </xf>
    <xf numFmtId="1" fontId="34" fillId="38" borderId="10" xfId="0" applyNumberFormat="1" applyFont="1" applyFill="1" applyBorder="1" applyAlignment="1">
      <alignment horizontal="center" vertical="center"/>
    </xf>
    <xf numFmtId="2" fontId="28" fillId="36" borderId="10" xfId="0" applyNumberFormat="1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 wrapText="1"/>
    </xf>
    <xf numFmtId="0" fontId="43" fillId="36" borderId="10" xfId="56" applyFont="1" applyFill="1" applyBorder="1" applyAlignment="1">
      <alignment horizontal="center" vertical="center" wrapText="1"/>
      <protection/>
    </xf>
    <xf numFmtId="172" fontId="29" fillId="36" borderId="10" xfId="56" applyNumberFormat="1" applyFont="1" applyFill="1" applyBorder="1" applyAlignment="1">
      <alignment horizontal="center" vertical="center" wrapText="1"/>
      <protection/>
    </xf>
    <xf numFmtId="1" fontId="43" fillId="36" borderId="10" xfId="56" applyNumberFormat="1" applyFont="1" applyFill="1" applyBorder="1" applyAlignment="1">
      <alignment horizontal="center" vertical="center" wrapText="1"/>
      <protection/>
    </xf>
    <xf numFmtId="0" fontId="29" fillId="36" borderId="29" xfId="56" applyFont="1" applyFill="1" applyBorder="1" applyAlignment="1">
      <alignment horizontal="left" vertical="center"/>
      <protection/>
    </xf>
    <xf numFmtId="0" fontId="41" fillId="38" borderId="16" xfId="0" applyFont="1" applyFill="1" applyBorder="1" applyAlignment="1">
      <alignment horizontal="center" vertical="center"/>
    </xf>
    <xf numFmtId="0" fontId="29" fillId="38" borderId="18" xfId="56" applyFont="1" applyFill="1" applyBorder="1" applyAlignment="1">
      <alignment horizontal="left" vertical="center" wrapText="1"/>
      <protection/>
    </xf>
    <xf numFmtId="0" fontId="43" fillId="38" borderId="18" xfId="56" applyFont="1" applyFill="1" applyBorder="1" applyAlignment="1">
      <alignment horizontal="center" vertical="center"/>
      <protection/>
    </xf>
    <xf numFmtId="0" fontId="28" fillId="36" borderId="18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29" fillId="38" borderId="18" xfId="56" applyFont="1" applyFill="1" applyBorder="1" applyAlignment="1">
      <alignment horizontal="center" vertical="center"/>
      <protection/>
    </xf>
    <xf numFmtId="0" fontId="43" fillId="41" borderId="10" xfId="56" applyFont="1" applyFill="1" applyBorder="1" applyAlignment="1">
      <alignment horizontal="center" vertical="center" wrapText="1"/>
      <protection/>
    </xf>
    <xf numFmtId="172" fontId="43" fillId="41" borderId="10" xfId="56" applyNumberFormat="1" applyFont="1" applyFill="1" applyBorder="1" applyAlignment="1">
      <alignment horizontal="center" vertical="center" wrapText="1"/>
      <protection/>
    </xf>
    <xf numFmtId="1" fontId="43" fillId="41" borderId="10" xfId="56" applyNumberFormat="1" applyFont="1" applyFill="1" applyBorder="1" applyAlignment="1">
      <alignment horizontal="center" vertical="center" wrapText="1"/>
      <protection/>
    </xf>
    <xf numFmtId="1" fontId="41" fillId="36" borderId="10" xfId="0" applyNumberFormat="1" applyFont="1" applyFill="1" applyBorder="1" applyAlignment="1">
      <alignment horizontal="center" vertical="center" wrapText="1"/>
    </xf>
    <xf numFmtId="0" fontId="28" fillId="36" borderId="10" xfId="56" applyFont="1" applyFill="1" applyBorder="1" applyAlignment="1">
      <alignment horizontal="left" vertical="center"/>
      <protection/>
    </xf>
    <xf numFmtId="0" fontId="41" fillId="38" borderId="10" xfId="0" applyNumberFormat="1" applyFont="1" applyFill="1" applyBorder="1" applyAlignment="1">
      <alignment horizontal="center" vertical="center"/>
    </xf>
    <xf numFmtId="16" fontId="41" fillId="38" borderId="10" xfId="0" applyNumberFormat="1" applyFont="1" applyFill="1" applyBorder="1" applyAlignment="1">
      <alignment horizontal="center" vertical="center"/>
    </xf>
    <xf numFmtId="1" fontId="34" fillId="36" borderId="10" xfId="0" applyNumberFormat="1" applyFont="1" applyFill="1" applyBorder="1" applyAlignment="1">
      <alignment horizontal="center" vertical="center" wrapText="1"/>
    </xf>
    <xf numFmtId="172" fontId="28" fillId="36" borderId="10" xfId="0" applyNumberFormat="1" applyFont="1" applyFill="1" applyBorder="1" applyAlignment="1">
      <alignment horizontal="center" vertical="center" wrapText="1"/>
    </xf>
    <xf numFmtId="1" fontId="43" fillId="38" borderId="10" xfId="0" applyNumberFormat="1" applyFont="1" applyFill="1" applyBorder="1" applyAlignment="1">
      <alignment horizontal="center" vertical="center"/>
    </xf>
    <xf numFmtId="0" fontId="29" fillId="38" borderId="10" xfId="56" applyFont="1" applyFill="1" applyBorder="1" applyAlignment="1">
      <alignment horizontal="left" vertical="center" wrapText="1"/>
      <protection/>
    </xf>
    <xf numFmtId="0" fontId="28" fillId="36" borderId="18" xfId="56" applyFont="1" applyFill="1" applyBorder="1" applyAlignment="1">
      <alignment horizontal="left" vertical="center"/>
      <protection/>
    </xf>
    <xf numFmtId="0" fontId="34" fillId="41" borderId="10" xfId="0" applyFont="1" applyFill="1" applyBorder="1" applyAlignment="1">
      <alignment horizontal="center" vertical="center" wrapText="1"/>
    </xf>
    <xf numFmtId="172" fontId="34" fillId="41" borderId="10" xfId="0" applyNumberFormat="1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/>
    </xf>
    <xf numFmtId="1" fontId="34" fillId="41" borderId="10" xfId="56" applyNumberFormat="1" applyFont="1" applyFill="1" applyBorder="1" applyAlignment="1">
      <alignment horizontal="center" vertical="center"/>
      <protection/>
    </xf>
    <xf numFmtId="172" fontId="28" fillId="36" borderId="18" xfId="0" applyNumberFormat="1" applyFont="1" applyFill="1" applyBorder="1" applyAlignment="1">
      <alignment horizontal="center" vertical="center"/>
    </xf>
    <xf numFmtId="173" fontId="41" fillId="38" borderId="10" xfId="0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172" fontId="34" fillId="38" borderId="10" xfId="0" applyNumberFormat="1" applyFont="1" applyFill="1" applyBorder="1" applyAlignment="1">
      <alignment horizontal="center" vertical="center" wrapText="1"/>
    </xf>
    <xf numFmtId="1" fontId="34" fillId="38" borderId="10" xfId="0" applyNumberFormat="1" applyFont="1" applyFill="1" applyBorder="1" applyAlignment="1">
      <alignment horizontal="center" vertical="center" wrapText="1"/>
    </xf>
    <xf numFmtId="0" fontId="34" fillId="36" borderId="10" xfId="0" applyNumberFormat="1" applyFont="1" applyFill="1" applyBorder="1" applyAlignment="1">
      <alignment horizontal="center" vertical="center"/>
    </xf>
    <xf numFmtId="0" fontId="29" fillId="36" borderId="18" xfId="56" applyFont="1" applyFill="1" applyBorder="1" applyAlignment="1">
      <alignment horizontal="left" vertical="center"/>
      <protection/>
    </xf>
    <xf numFmtId="0" fontId="118" fillId="36" borderId="18" xfId="0" applyFont="1" applyFill="1" applyBorder="1" applyAlignment="1">
      <alignment horizontal="center" vertical="center"/>
    </xf>
    <xf numFmtId="0" fontId="119" fillId="36" borderId="18" xfId="0" applyFont="1" applyFill="1" applyBorder="1" applyAlignment="1">
      <alignment horizontal="center" vertical="center"/>
    </xf>
    <xf numFmtId="0" fontId="118" fillId="36" borderId="18" xfId="0" applyFont="1" applyFill="1" applyBorder="1" applyAlignment="1">
      <alignment horizontal="center" vertical="center" wrapText="1"/>
    </xf>
    <xf numFmtId="0" fontId="41" fillId="38" borderId="0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left" vertical="center"/>
    </xf>
    <xf numFmtId="172" fontId="43" fillId="38" borderId="10" xfId="56" applyNumberFormat="1" applyFont="1" applyFill="1" applyBorder="1" applyAlignment="1">
      <alignment horizontal="center" vertical="center"/>
      <protection/>
    </xf>
    <xf numFmtId="1" fontId="43" fillId="38" borderId="10" xfId="56" applyNumberFormat="1" applyFont="1" applyFill="1" applyBorder="1" applyAlignment="1">
      <alignment horizontal="center" vertical="center"/>
      <protection/>
    </xf>
    <xf numFmtId="1" fontId="34" fillId="38" borderId="27" xfId="0" applyNumberFormat="1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3" fillId="38" borderId="10" xfId="56" applyFont="1" applyFill="1" applyBorder="1" applyAlignment="1">
      <alignment horizontal="center" vertical="center" wrapText="1"/>
      <protection/>
    </xf>
    <xf numFmtId="0" fontId="43" fillId="38" borderId="10" xfId="0" applyFont="1" applyFill="1" applyBorder="1" applyAlignment="1">
      <alignment horizontal="center" vertical="center"/>
    </xf>
    <xf numFmtId="0" fontId="28" fillId="36" borderId="10" xfId="56" applyFont="1" applyFill="1" applyBorder="1" applyAlignment="1">
      <alignment horizontal="center" vertical="center"/>
      <protection/>
    </xf>
    <xf numFmtId="172" fontId="34" fillId="38" borderId="18" xfId="0" applyNumberFormat="1" applyFont="1" applyFill="1" applyBorder="1" applyAlignment="1">
      <alignment horizontal="center" vertical="center" wrapText="1"/>
    </xf>
    <xf numFmtId="1" fontId="34" fillId="36" borderId="18" xfId="0" applyNumberFormat="1" applyFont="1" applyFill="1" applyBorder="1" applyAlignment="1">
      <alignment horizontal="center" vertical="center" wrapText="1"/>
    </xf>
    <xf numFmtId="49" fontId="38" fillId="36" borderId="10" xfId="56" applyNumberFormat="1" applyFont="1" applyFill="1" applyBorder="1" applyAlignment="1">
      <alignment horizontal="center" vertical="center" wrapText="1"/>
      <protection/>
    </xf>
    <xf numFmtId="49" fontId="32" fillId="41" borderId="10" xfId="0" applyNumberFormat="1" applyFont="1" applyFill="1" applyBorder="1" applyAlignment="1">
      <alignment horizontal="center" vertical="center" wrapText="1"/>
    </xf>
    <xf numFmtId="49" fontId="32" fillId="36" borderId="10" xfId="0" applyNumberFormat="1" applyFont="1" applyFill="1" applyBorder="1" applyAlignment="1">
      <alignment horizontal="center" vertical="center" wrapText="1"/>
    </xf>
    <xf numFmtId="49" fontId="38" fillId="38" borderId="10" xfId="56" applyNumberFormat="1" applyFont="1" applyFill="1" applyBorder="1" applyAlignment="1">
      <alignment horizontal="center" vertical="center" wrapText="1"/>
      <protection/>
    </xf>
    <xf numFmtId="1" fontId="34" fillId="36" borderId="0" xfId="0" applyNumberFormat="1" applyFont="1" applyFill="1" applyBorder="1" applyAlignment="1">
      <alignment horizontal="center" vertical="center"/>
    </xf>
    <xf numFmtId="1" fontId="34" fillId="36" borderId="0" xfId="0" applyNumberFormat="1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33" fillId="36" borderId="0" xfId="0" applyFont="1" applyFill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42" fillId="36" borderId="18" xfId="56" applyFont="1" applyFill="1" applyBorder="1" applyAlignment="1">
      <alignment horizontal="center" vertical="center" wrapText="1"/>
      <protection/>
    </xf>
    <xf numFmtId="14" fontId="41" fillId="38" borderId="30" xfId="0" applyNumberFormat="1" applyFont="1" applyFill="1" applyBorder="1" applyAlignment="1">
      <alignment horizontal="center" vertical="center"/>
    </xf>
    <xf numFmtId="14" fontId="41" fillId="38" borderId="31" xfId="0" applyNumberFormat="1" applyFont="1" applyFill="1" applyBorder="1" applyAlignment="1">
      <alignment horizontal="center" vertical="center"/>
    </xf>
    <xf numFmtId="0" fontId="120" fillId="3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0" fontId="43" fillId="36" borderId="18" xfId="56" applyFont="1" applyFill="1" applyBorder="1" applyAlignment="1">
      <alignment horizontal="center" vertical="center"/>
      <protection/>
    </xf>
    <xf numFmtId="172" fontId="29" fillId="36" borderId="12" xfId="56" applyNumberFormat="1" applyFont="1" applyFill="1" applyBorder="1" applyAlignment="1">
      <alignment horizontal="center" vertical="center"/>
      <protection/>
    </xf>
    <xf numFmtId="172" fontId="29" fillId="36" borderId="11" xfId="0" applyNumberFormat="1" applyFont="1" applyFill="1" applyBorder="1" applyAlignment="1">
      <alignment horizontal="center" vertical="center" wrapText="1"/>
    </xf>
    <xf numFmtId="1" fontId="43" fillId="36" borderId="10" xfId="0" applyNumberFormat="1" applyFont="1" applyFill="1" applyBorder="1" applyAlignment="1">
      <alignment horizontal="center" vertical="center" wrapText="1"/>
    </xf>
    <xf numFmtId="172" fontId="29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/>
    </xf>
    <xf numFmtId="172" fontId="29" fillId="38" borderId="12" xfId="0" applyNumberFormat="1" applyFont="1" applyFill="1" applyBorder="1" applyAlignment="1">
      <alignment horizontal="center" vertical="center" wrapText="1"/>
    </xf>
    <xf numFmtId="1" fontId="43" fillId="38" borderId="12" xfId="0" applyNumberFormat="1" applyFont="1" applyFill="1" applyBorder="1" applyAlignment="1">
      <alignment horizontal="center" vertical="center" wrapText="1"/>
    </xf>
    <xf numFmtId="0" fontId="29" fillId="36" borderId="10" xfId="53" applyFont="1" applyFill="1" applyBorder="1" applyAlignment="1">
      <alignment horizontal="left" vertical="center" wrapText="1"/>
      <protection/>
    </xf>
    <xf numFmtId="0" fontId="43" fillId="36" borderId="10" xfId="53" applyFont="1" applyFill="1" applyBorder="1" applyAlignment="1">
      <alignment horizontal="center" vertical="center"/>
      <protection/>
    </xf>
    <xf numFmtId="172" fontId="29" fillId="36" borderId="10" xfId="53" applyNumberFormat="1" applyFont="1" applyFill="1" applyBorder="1" applyAlignment="1">
      <alignment horizontal="center" vertical="center"/>
      <protection/>
    </xf>
    <xf numFmtId="1" fontId="43" fillId="36" borderId="10" xfId="53" applyNumberFormat="1" applyFont="1" applyFill="1" applyBorder="1" applyAlignment="1">
      <alignment horizontal="center" vertical="center"/>
      <protection/>
    </xf>
    <xf numFmtId="172" fontId="28" fillId="36" borderId="18" xfId="0" applyNumberFormat="1" applyFont="1" applyFill="1" applyBorder="1" applyAlignment="1">
      <alignment horizontal="center" vertical="center" wrapText="1"/>
    </xf>
    <xf numFmtId="0" fontId="29" fillId="38" borderId="10" xfId="53" applyFont="1" applyFill="1" applyBorder="1" applyAlignment="1">
      <alignment horizontal="center" vertical="center" wrapText="1"/>
      <protection/>
    </xf>
    <xf numFmtId="0" fontId="113" fillId="36" borderId="0" xfId="0" applyFont="1" applyFill="1" applyBorder="1" applyAlignment="1">
      <alignment horizontal="center" vertical="center" wrapText="1"/>
    </xf>
    <xf numFmtId="172" fontId="113" fillId="36" borderId="0" xfId="0" applyNumberFormat="1" applyFont="1" applyFill="1" applyBorder="1" applyAlignment="1">
      <alignment horizontal="center" vertical="center"/>
    </xf>
    <xf numFmtId="0" fontId="29" fillId="36" borderId="12" xfId="56" applyFont="1" applyFill="1" applyBorder="1" applyAlignment="1">
      <alignment horizontal="left" vertical="center" wrapText="1"/>
      <protection/>
    </xf>
    <xf numFmtId="0" fontId="43" fillId="36" borderId="10" xfId="0" applyFont="1" applyFill="1" applyBorder="1" applyAlignment="1">
      <alignment horizontal="center" vertical="center"/>
    </xf>
    <xf numFmtId="0" fontId="112" fillId="36" borderId="26" xfId="0" applyFont="1" applyFill="1" applyBorder="1" applyAlignment="1">
      <alignment horizontal="center" vertical="center"/>
    </xf>
    <xf numFmtId="172" fontId="118" fillId="36" borderId="18" xfId="0" applyNumberFormat="1" applyFont="1" applyFill="1" applyBorder="1" applyAlignment="1">
      <alignment horizontal="center" vertical="center"/>
    </xf>
    <xf numFmtId="1" fontId="119" fillId="36" borderId="18" xfId="0" applyNumberFormat="1" applyFont="1" applyFill="1" applyBorder="1" applyAlignment="1">
      <alignment horizontal="center" vertical="center"/>
    </xf>
    <xf numFmtId="2" fontId="34" fillId="36" borderId="10" xfId="0" applyNumberFormat="1" applyFont="1" applyFill="1" applyBorder="1" applyAlignment="1">
      <alignment horizontal="center" vertical="center"/>
    </xf>
    <xf numFmtId="0" fontId="29" fillId="38" borderId="18" xfId="53" applyFont="1" applyFill="1" applyBorder="1" applyAlignment="1">
      <alignment horizontal="center" vertical="center"/>
      <protection/>
    </xf>
    <xf numFmtId="0" fontId="121" fillId="36" borderId="0" xfId="56" applyFont="1" applyFill="1" applyAlignment="1">
      <alignment horizontal="center" vertical="center"/>
      <protection/>
    </xf>
    <xf numFmtId="0" fontId="29" fillId="36" borderId="0" xfId="56" applyFont="1" applyFill="1" applyAlignment="1">
      <alignment horizontal="center" vertical="center"/>
      <protection/>
    </xf>
    <xf numFmtId="0" fontId="28" fillId="38" borderId="10" xfId="0" applyNumberFormat="1" applyFont="1" applyFill="1" applyBorder="1" applyAlignment="1">
      <alignment horizontal="center" vertical="center"/>
    </xf>
    <xf numFmtId="0" fontId="113" fillId="36" borderId="0" xfId="0" applyFont="1" applyFill="1" applyBorder="1" applyAlignment="1">
      <alignment horizontal="center" vertical="center"/>
    </xf>
    <xf numFmtId="0" fontId="122" fillId="36" borderId="0" xfId="0" applyFont="1" applyFill="1" applyAlignment="1">
      <alignment horizontal="center" vertical="center"/>
    </xf>
    <xf numFmtId="172" fontId="123" fillId="38" borderId="0" xfId="0" applyNumberFormat="1" applyFont="1" applyFill="1" applyBorder="1" applyAlignment="1">
      <alignment horizontal="center" vertical="center"/>
    </xf>
    <xf numFmtId="1" fontId="123" fillId="38" borderId="0" xfId="0" applyNumberFormat="1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center" vertical="center"/>
    </xf>
    <xf numFmtId="1" fontId="43" fillId="36" borderId="33" xfId="60" applyNumberFormat="1" applyFont="1" applyFill="1" applyBorder="1" applyAlignment="1" applyProtection="1">
      <alignment horizontal="center" vertical="center"/>
      <protection/>
    </xf>
    <xf numFmtId="2" fontId="28" fillId="36" borderId="34" xfId="0" applyNumberFormat="1" applyFont="1" applyFill="1" applyBorder="1" applyAlignment="1">
      <alignment horizontal="center" vertical="center"/>
    </xf>
    <xf numFmtId="2" fontId="124" fillId="36" borderId="0" xfId="0" applyNumberFormat="1" applyFont="1" applyFill="1" applyBorder="1" applyAlignment="1">
      <alignment horizontal="center" vertical="center"/>
    </xf>
    <xf numFmtId="0" fontId="34" fillId="36" borderId="17" xfId="0" applyFont="1" applyFill="1" applyBorder="1" applyAlignment="1">
      <alignment horizontal="center" vertical="center"/>
    </xf>
    <xf numFmtId="1" fontId="36" fillId="36" borderId="35" xfId="0" applyNumberFormat="1" applyFont="1" applyFill="1" applyBorder="1" applyAlignment="1">
      <alignment horizontal="center" vertical="center" wrapText="1"/>
    </xf>
    <xf numFmtId="0" fontId="34" fillId="36" borderId="35" xfId="0" applyFont="1" applyFill="1" applyBorder="1" applyAlignment="1">
      <alignment horizontal="center" vertical="center" wrapText="1"/>
    </xf>
    <xf numFmtId="2" fontId="124" fillId="36" borderId="0" xfId="0" applyNumberFormat="1" applyFont="1" applyFill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 vertical="center"/>
    </xf>
    <xf numFmtId="1" fontId="36" fillId="36" borderId="0" xfId="0" applyNumberFormat="1" applyFont="1" applyFill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 wrapText="1"/>
    </xf>
    <xf numFmtId="0" fontId="41" fillId="36" borderId="0" xfId="0" applyFont="1" applyFill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left" vertical="center" wrapText="1"/>
    </xf>
    <xf numFmtId="2" fontId="34" fillId="36" borderId="36" xfId="0" applyNumberFormat="1" applyFont="1" applyFill="1" applyBorder="1" applyAlignment="1">
      <alignment horizontal="center" vertical="center"/>
    </xf>
    <xf numFmtId="2" fontId="34" fillId="36" borderId="0" xfId="0" applyNumberFormat="1" applyFont="1" applyFill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left" vertical="center" wrapText="1"/>
    </xf>
    <xf numFmtId="0" fontId="32" fillId="36" borderId="0" xfId="0" applyFont="1" applyFill="1" applyAlignment="1">
      <alignment horizontal="center" vertical="center"/>
    </xf>
    <xf numFmtId="2" fontId="31" fillId="36" borderId="0" xfId="0" applyNumberFormat="1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33" fillId="36" borderId="0" xfId="0" applyFont="1" applyFill="1" applyAlignment="1">
      <alignment horizontal="left" vertical="center"/>
    </xf>
    <xf numFmtId="0" fontId="33" fillId="36" borderId="0" xfId="0" applyFont="1" applyFill="1" applyBorder="1" applyAlignment="1">
      <alignment/>
    </xf>
    <xf numFmtId="0" fontId="31" fillId="36" borderId="0" xfId="0" applyFont="1" applyFill="1" applyBorder="1" applyAlignment="1">
      <alignment/>
    </xf>
    <xf numFmtId="14" fontId="35" fillId="38" borderId="30" xfId="0" applyNumberFormat="1" applyFont="1" applyFill="1" applyBorder="1" applyAlignment="1">
      <alignment horizontal="center" vertical="center" wrapText="1"/>
    </xf>
    <xf numFmtId="0" fontId="120" fillId="36" borderId="0" xfId="0" applyFont="1" applyFill="1" applyBorder="1" applyAlignment="1">
      <alignment wrapText="1"/>
    </xf>
    <xf numFmtId="0" fontId="28" fillId="36" borderId="13" xfId="0" applyFont="1" applyFill="1" applyBorder="1" applyAlignment="1">
      <alignment vertical="center" wrapText="1"/>
    </xf>
    <xf numFmtId="0" fontId="38" fillId="36" borderId="10" xfId="56" applyNumberFormat="1" applyFont="1" applyFill="1" applyBorder="1" applyAlignment="1">
      <alignment horizontal="center" vertical="center" wrapText="1"/>
      <protection/>
    </xf>
    <xf numFmtId="1" fontId="37" fillId="36" borderId="10" xfId="56" applyNumberFormat="1" applyFont="1" applyFill="1" applyBorder="1" applyAlignment="1">
      <alignment horizontal="center" vertical="center" wrapText="1"/>
      <protection/>
    </xf>
    <xf numFmtId="172" fontId="37" fillId="36" borderId="11" xfId="0" applyNumberFormat="1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1" fontId="32" fillId="36" borderId="10" xfId="56" applyNumberFormat="1" applyFont="1" applyFill="1" applyBorder="1" applyAlignment="1">
      <alignment horizontal="center" vertical="center" wrapText="1"/>
      <protection/>
    </xf>
    <xf numFmtId="0" fontId="32" fillId="36" borderId="18" xfId="0" applyFont="1" applyFill="1" applyBorder="1" applyAlignment="1">
      <alignment horizontal="center" vertical="center" wrapText="1"/>
    </xf>
    <xf numFmtId="0" fontId="37" fillId="36" borderId="10" xfId="53" applyFont="1" applyFill="1" applyBorder="1" applyAlignment="1">
      <alignment wrapText="1"/>
      <protection/>
    </xf>
    <xf numFmtId="0" fontId="38" fillId="36" borderId="10" xfId="53" applyFont="1" applyFill="1" applyBorder="1" applyAlignment="1">
      <alignment horizontal="center" vertical="center" wrapText="1"/>
      <protection/>
    </xf>
    <xf numFmtId="172" fontId="37" fillId="36" borderId="10" xfId="53" applyNumberFormat="1" applyFont="1" applyFill="1" applyBorder="1" applyAlignment="1">
      <alignment horizontal="center" vertical="center" wrapText="1"/>
      <protection/>
    </xf>
    <xf numFmtId="1" fontId="38" fillId="36" borderId="10" xfId="53" applyNumberFormat="1" applyFont="1" applyFill="1" applyBorder="1" applyAlignment="1">
      <alignment horizontal="center" vertical="center" wrapText="1"/>
      <protection/>
    </xf>
    <xf numFmtId="0" fontId="113" fillId="36" borderId="0" xfId="56" applyFont="1" applyFill="1" applyBorder="1" applyAlignment="1">
      <alignment horizontal="center"/>
      <protection/>
    </xf>
    <xf numFmtId="0" fontId="38" fillId="36" borderId="18" xfId="56" applyFont="1" applyFill="1" applyBorder="1" applyAlignment="1">
      <alignment horizontal="center" vertical="center" wrapText="1"/>
      <protection/>
    </xf>
    <xf numFmtId="172" fontId="125" fillId="36" borderId="18" xfId="0" applyNumberFormat="1" applyFont="1" applyFill="1" applyBorder="1" applyAlignment="1">
      <alignment horizontal="center" vertical="center" wrapText="1"/>
    </xf>
    <xf numFmtId="1" fontId="126" fillId="36" borderId="18" xfId="0" applyNumberFormat="1" applyFont="1" applyFill="1" applyBorder="1" applyAlignment="1">
      <alignment horizontal="center" vertical="center" wrapText="1"/>
    </xf>
    <xf numFmtId="0" fontId="37" fillId="36" borderId="18" xfId="56" applyFont="1" applyFill="1" applyBorder="1" applyAlignment="1">
      <alignment horizontal="center" vertical="center" wrapText="1"/>
      <protection/>
    </xf>
    <xf numFmtId="0" fontId="122" fillId="36" borderId="0" xfId="0" applyFont="1" applyFill="1" applyBorder="1" applyAlignment="1">
      <alignment/>
    </xf>
    <xf numFmtId="0" fontId="121" fillId="36" borderId="0" xfId="56" applyFont="1" applyFill="1" applyBorder="1">
      <alignment/>
      <protection/>
    </xf>
    <xf numFmtId="0" fontId="37" fillId="36" borderId="10" xfId="53" applyFont="1" applyFill="1" applyBorder="1" applyAlignment="1">
      <alignment vertical="center" wrapText="1"/>
      <protection/>
    </xf>
    <xf numFmtId="0" fontId="113" fillId="36" borderId="0" xfId="0" applyFont="1" applyFill="1" applyBorder="1" applyAlignment="1">
      <alignment horizontal="left" wrapText="1"/>
    </xf>
    <xf numFmtId="0" fontId="114" fillId="36" borderId="20" xfId="0" applyFont="1" applyFill="1" applyBorder="1" applyAlignment="1">
      <alignment horizontal="center" vertical="center" wrapText="1"/>
    </xf>
    <xf numFmtId="172" fontId="113" fillId="36" borderId="0" xfId="0" applyNumberFormat="1" applyFont="1" applyFill="1" applyBorder="1" applyAlignment="1">
      <alignment horizontal="center"/>
    </xf>
    <xf numFmtId="172" fontId="37" fillId="36" borderId="12" xfId="56" applyNumberFormat="1" applyFont="1" applyFill="1" applyBorder="1" applyAlignment="1">
      <alignment horizontal="center" vertical="center" wrapText="1"/>
      <protection/>
    </xf>
    <xf numFmtId="0" fontId="37" fillId="36" borderId="12" xfId="56" applyFont="1" applyFill="1" applyBorder="1" applyAlignment="1">
      <alignment vertical="center" wrapText="1"/>
      <protection/>
    </xf>
    <xf numFmtId="0" fontId="38" fillId="36" borderId="12" xfId="56" applyFont="1" applyFill="1" applyBorder="1" applyAlignment="1">
      <alignment horizontal="center" vertical="center" wrapText="1"/>
      <protection/>
    </xf>
    <xf numFmtId="1" fontId="38" fillId="36" borderId="12" xfId="56" applyNumberFormat="1" applyFont="1" applyFill="1" applyBorder="1" applyAlignment="1">
      <alignment horizontal="center" vertical="center" wrapText="1"/>
      <protection/>
    </xf>
    <xf numFmtId="0" fontId="38" fillId="36" borderId="10" xfId="0" applyFont="1" applyFill="1" applyBorder="1" applyAlignment="1">
      <alignment horizontal="center" vertical="center" wrapText="1"/>
    </xf>
    <xf numFmtId="1" fontId="115" fillId="36" borderId="18" xfId="0" applyNumberFormat="1" applyFont="1" applyFill="1" applyBorder="1" applyAlignment="1">
      <alignment horizontal="center" vertical="center" wrapText="1"/>
    </xf>
    <xf numFmtId="0" fontId="125" fillId="36" borderId="18" xfId="0" applyFont="1" applyFill="1" applyBorder="1" applyAlignment="1">
      <alignment horizontal="center" vertical="center" wrapText="1"/>
    </xf>
    <xf numFmtId="2" fontId="32" fillId="36" borderId="10" xfId="0" applyNumberFormat="1" applyFont="1" applyFill="1" applyBorder="1" applyAlignment="1">
      <alignment horizontal="center" vertical="center" wrapText="1"/>
    </xf>
    <xf numFmtId="0" fontId="121" fillId="36" borderId="0" xfId="56" applyFont="1" applyFill="1">
      <alignment/>
      <protection/>
    </xf>
    <xf numFmtId="0" fontId="29" fillId="36" borderId="0" xfId="56" applyFont="1" applyFill="1">
      <alignment/>
      <protection/>
    </xf>
    <xf numFmtId="0" fontId="113" fillId="36" borderId="0" xfId="0" applyFont="1" applyFill="1" applyBorder="1" applyAlignment="1">
      <alignment horizontal="left"/>
    </xf>
    <xf numFmtId="172" fontId="37" fillId="36" borderId="16" xfId="56" applyNumberFormat="1" applyFont="1" applyFill="1" applyBorder="1" applyAlignment="1">
      <alignment horizontal="center" vertical="center" wrapText="1"/>
      <protection/>
    </xf>
    <xf numFmtId="1" fontId="38" fillId="36" borderId="16" xfId="56" applyNumberFormat="1" applyFont="1" applyFill="1" applyBorder="1" applyAlignment="1">
      <alignment horizontal="center" vertical="center" wrapText="1"/>
      <protection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vertical="center" wrapText="1"/>
    </xf>
    <xf numFmtId="0" fontId="32" fillId="36" borderId="37" xfId="0" applyFont="1" applyFill="1" applyBorder="1" applyAlignment="1">
      <alignment horizontal="center" vertical="center" wrapText="1"/>
    </xf>
    <xf numFmtId="0" fontId="32" fillId="36" borderId="38" xfId="0" applyFont="1" applyFill="1" applyBorder="1" applyAlignment="1">
      <alignment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32" fillId="36" borderId="18" xfId="0" applyNumberFormat="1" applyFont="1" applyFill="1" applyBorder="1" applyAlignment="1">
      <alignment horizontal="center" vertical="center" wrapText="1"/>
    </xf>
    <xf numFmtId="1" fontId="32" fillId="38" borderId="39" xfId="0" applyNumberFormat="1" applyFont="1" applyFill="1" applyBorder="1" applyAlignment="1">
      <alignment horizontal="center" vertical="center" wrapText="1"/>
    </xf>
    <xf numFmtId="1" fontId="124" fillId="36" borderId="0" xfId="60" applyNumberFormat="1" applyFont="1" applyFill="1" applyBorder="1" applyAlignment="1" applyProtection="1">
      <alignment horizontal="center" vertical="center"/>
      <protection/>
    </xf>
    <xf numFmtId="0" fontId="32" fillId="36" borderId="28" xfId="0" applyFont="1" applyFill="1" applyBorder="1" applyAlignment="1">
      <alignment vertical="center" wrapText="1"/>
    </xf>
    <xf numFmtId="1" fontId="32" fillId="38" borderId="18" xfId="0" applyNumberFormat="1" applyFont="1" applyFill="1" applyBorder="1" applyAlignment="1">
      <alignment horizontal="center" vertical="center" wrapText="1"/>
    </xf>
    <xf numFmtId="1" fontId="40" fillId="36" borderId="35" xfId="0" applyNumberFormat="1" applyFont="1" applyFill="1" applyBorder="1" applyAlignment="1">
      <alignment horizontal="center" vertical="center" wrapText="1"/>
    </xf>
    <xf numFmtId="1" fontId="124" fillId="36" borderId="0" xfId="0" applyNumberFormat="1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left" vertical="center" wrapText="1" indent="1"/>
    </xf>
    <xf numFmtId="2" fontId="32" fillId="36" borderId="0" xfId="0" applyNumberFormat="1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left" vertical="center"/>
    </xf>
    <xf numFmtId="0" fontId="30" fillId="36" borderId="0" xfId="0" applyFont="1" applyFill="1" applyAlignment="1">
      <alignment/>
    </xf>
    <xf numFmtId="0" fontId="33" fillId="36" borderId="0" xfId="0" applyFont="1" applyFill="1" applyAlignment="1">
      <alignment/>
    </xf>
    <xf numFmtId="0" fontId="31" fillId="36" borderId="0" xfId="0" applyFont="1" applyFill="1" applyAlignment="1">
      <alignment vertical="center" wrapText="1"/>
    </xf>
    <xf numFmtId="0" fontId="31" fillId="36" borderId="0" xfId="0" applyFont="1" applyFill="1" applyAlignment="1">
      <alignment horizontal="left" vertical="center"/>
    </xf>
    <xf numFmtId="0" fontId="44" fillId="36" borderId="0" xfId="0" applyFont="1" applyFill="1" applyBorder="1" applyAlignment="1">
      <alignment/>
    </xf>
    <xf numFmtId="0" fontId="28" fillId="36" borderId="0" xfId="0" applyFont="1" applyFill="1" applyBorder="1" applyAlignment="1">
      <alignment horizontal="left" vertical="center" wrapText="1"/>
    </xf>
    <xf numFmtId="0" fontId="28" fillId="36" borderId="0" xfId="0" applyFont="1" applyFill="1" applyBorder="1" applyAlignment="1">
      <alignment horizontal="center" vertical="center"/>
    </xf>
    <xf numFmtId="2" fontId="28" fillId="36" borderId="0" xfId="0" applyNumberFormat="1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/>
    </xf>
    <xf numFmtId="0" fontId="31" fillId="36" borderId="0" xfId="0" applyFont="1" applyFill="1" applyBorder="1" applyAlignment="1">
      <alignment horizontal="left" vertical="center"/>
    </xf>
    <xf numFmtId="0" fontId="31" fillId="36" borderId="0" xfId="0" applyFont="1" applyFill="1" applyBorder="1" applyAlignment="1">
      <alignment vertical="center"/>
    </xf>
    <xf numFmtId="0" fontId="31" fillId="36" borderId="0" xfId="0" applyFont="1" applyFill="1" applyBorder="1" applyAlignment="1">
      <alignment horizontal="left" vertical="center"/>
    </xf>
    <xf numFmtId="0" fontId="31" fillId="36" borderId="0" xfId="0" applyFont="1" applyFill="1" applyBorder="1" applyAlignment="1">
      <alignment horizontal="left"/>
    </xf>
    <xf numFmtId="0" fontId="45" fillId="36" borderId="0" xfId="0" applyFont="1" applyFill="1" applyBorder="1" applyAlignment="1">
      <alignment/>
    </xf>
    <xf numFmtId="0" fontId="44" fillId="36" borderId="0" xfId="0" applyFont="1" applyFill="1" applyAlignment="1">
      <alignment/>
    </xf>
    <xf numFmtId="1" fontId="41" fillId="36" borderId="0" xfId="0" applyNumberFormat="1" applyFont="1" applyFill="1" applyBorder="1" applyAlignment="1">
      <alignment horizontal="center" vertical="center" wrapText="1"/>
    </xf>
    <xf numFmtId="14" fontId="30" fillId="38" borderId="31" xfId="0" applyNumberFormat="1" applyFont="1" applyFill="1" applyBorder="1" applyAlignment="1">
      <alignment horizontal="left" vertical="center" wrapText="1"/>
    </xf>
    <xf numFmtId="14" fontId="30" fillId="38" borderId="17" xfId="0" applyNumberFormat="1" applyFont="1" applyFill="1" applyBorder="1" applyAlignment="1">
      <alignment horizontal="left" vertical="center" wrapText="1"/>
    </xf>
    <xf numFmtId="0" fontId="28" fillId="38" borderId="1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left" vertical="center" wrapText="1"/>
    </xf>
    <xf numFmtId="0" fontId="31" fillId="36" borderId="10" xfId="0" applyNumberFormat="1" applyFont="1" applyFill="1" applyBorder="1" applyAlignment="1">
      <alignment horizontal="left" vertical="center" wrapText="1"/>
    </xf>
    <xf numFmtId="2" fontId="31" fillId="36" borderId="10" xfId="0" applyNumberFormat="1" applyFont="1" applyFill="1" applyBorder="1" applyAlignment="1">
      <alignment horizontal="left" vertical="center" wrapText="1"/>
    </xf>
    <xf numFmtId="0" fontId="29" fillId="36" borderId="18" xfId="56" applyFont="1" applyFill="1" applyBorder="1" applyAlignment="1">
      <alignment horizontal="left" vertical="center" wrapText="1"/>
      <protection/>
    </xf>
    <xf numFmtId="49" fontId="29" fillId="36" borderId="10" xfId="56" applyNumberFormat="1" applyFont="1" applyFill="1" applyBorder="1" applyAlignment="1">
      <alignment horizontal="left" vertical="center" wrapText="1"/>
      <protection/>
    </xf>
    <xf numFmtId="0" fontId="31" fillId="38" borderId="10" xfId="0" applyFont="1" applyFill="1" applyBorder="1" applyAlignment="1">
      <alignment horizontal="left" vertical="center" wrapText="1"/>
    </xf>
    <xf numFmtId="0" fontId="33" fillId="36" borderId="18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left" vertical="center" wrapText="1"/>
    </xf>
    <xf numFmtId="0" fontId="37" fillId="36" borderId="10" xfId="56" applyFont="1" applyFill="1" applyBorder="1" applyAlignment="1">
      <alignment horizontal="left" vertical="center" wrapText="1"/>
      <protection/>
    </xf>
    <xf numFmtId="0" fontId="37" fillId="36" borderId="18" xfId="56" applyFont="1" applyFill="1" applyBorder="1" applyAlignment="1">
      <alignment horizontal="left" vertical="center" wrapText="1"/>
      <protection/>
    </xf>
    <xf numFmtId="0" fontId="29" fillId="38" borderId="10" xfId="53" applyFont="1" applyFill="1" applyBorder="1" applyAlignment="1">
      <alignment horizontal="left" vertical="center" wrapText="1"/>
      <protection/>
    </xf>
    <xf numFmtId="0" fontId="29" fillId="36" borderId="11" xfId="56" applyFont="1" applyFill="1" applyBorder="1" applyAlignment="1">
      <alignment horizontal="left" vertical="center" wrapText="1"/>
      <protection/>
    </xf>
    <xf numFmtId="0" fontId="28" fillId="36" borderId="12" xfId="0" applyFont="1" applyFill="1" applyBorder="1" applyAlignment="1">
      <alignment horizontal="left" vertical="center" wrapText="1"/>
    </xf>
    <xf numFmtId="0" fontId="39" fillId="36" borderId="18" xfId="56" applyFont="1" applyFill="1" applyBorder="1" applyAlignment="1">
      <alignment horizontal="left" vertical="center" wrapText="1"/>
      <protection/>
    </xf>
    <xf numFmtId="2" fontId="32" fillId="36" borderId="10" xfId="0" applyNumberFormat="1" applyFont="1" applyFill="1" applyBorder="1" applyAlignment="1">
      <alignment horizontal="left" vertical="center" wrapText="1"/>
    </xf>
    <xf numFmtId="0" fontId="29" fillId="38" borderId="18" xfId="53" applyFont="1" applyFill="1" applyBorder="1" applyAlignment="1">
      <alignment horizontal="left" vertical="center" wrapText="1"/>
      <protection/>
    </xf>
    <xf numFmtId="0" fontId="31" fillId="38" borderId="10" xfId="0" applyNumberFormat="1" applyFont="1" applyFill="1" applyBorder="1" applyAlignment="1">
      <alignment horizontal="left" vertical="center" wrapText="1"/>
    </xf>
    <xf numFmtId="0" fontId="31" fillId="36" borderId="10" xfId="56" applyFont="1" applyFill="1" applyBorder="1" applyAlignment="1">
      <alignment horizontal="left" vertical="center" wrapText="1"/>
      <protection/>
    </xf>
    <xf numFmtId="2" fontId="31" fillId="36" borderId="34" xfId="0" applyNumberFormat="1" applyFont="1" applyFill="1" applyBorder="1" applyAlignment="1">
      <alignment horizontal="left" vertical="center" wrapText="1"/>
    </xf>
    <xf numFmtId="0" fontId="32" fillId="36" borderId="35" xfId="0" applyFont="1" applyFill="1" applyBorder="1" applyAlignment="1">
      <alignment horizontal="left" vertical="center" wrapText="1"/>
    </xf>
    <xf numFmtId="0" fontId="33" fillId="36" borderId="0" xfId="0" applyFont="1" applyFill="1" applyAlignment="1">
      <alignment horizontal="left"/>
    </xf>
    <xf numFmtId="2" fontId="47" fillId="36" borderId="18" xfId="0" applyNumberFormat="1" applyFont="1" applyFill="1" applyBorder="1" applyAlignment="1">
      <alignment horizontal="center" vertical="center"/>
    </xf>
    <xf numFmtId="0" fontId="48" fillId="36" borderId="18" xfId="56" applyFont="1" applyFill="1" applyBorder="1" applyAlignment="1">
      <alignment horizontal="center" vertical="center" wrapText="1"/>
      <protection/>
    </xf>
    <xf numFmtId="2" fontId="41" fillId="36" borderId="18" xfId="0" applyNumberFormat="1" applyFont="1" applyFill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/>
    </xf>
    <xf numFmtId="0" fontId="106" fillId="0" borderId="0" xfId="0" applyFont="1" applyAlignment="1">
      <alignment horizontal="right"/>
    </xf>
    <xf numFmtId="0" fontId="108" fillId="0" borderId="0" xfId="0" applyFont="1" applyBorder="1" applyAlignment="1">
      <alignment horizontal="center"/>
    </xf>
    <xf numFmtId="0" fontId="106" fillId="0" borderId="40" xfId="0" applyFont="1" applyBorder="1" applyAlignment="1">
      <alignment horizontal="center"/>
    </xf>
    <xf numFmtId="0" fontId="24" fillId="0" borderId="29" xfId="0" applyFont="1" applyFill="1" applyBorder="1" applyAlignment="1">
      <alignment horizontal="center" vertical="distributed"/>
    </xf>
    <xf numFmtId="0" fontId="110" fillId="0" borderId="0" xfId="0" applyFont="1" applyAlignment="1">
      <alignment horizontal="left" vertical="distributed"/>
    </xf>
    <xf numFmtId="0" fontId="32" fillId="36" borderId="0" xfId="0" applyFont="1" applyFill="1" applyBorder="1" applyAlignment="1">
      <alignment horizontal="center" wrapText="1"/>
    </xf>
    <xf numFmtId="0" fontId="34" fillId="36" borderId="11" xfId="0" applyFont="1" applyFill="1" applyBorder="1" applyAlignment="1">
      <alignment vertical="center"/>
    </xf>
    <xf numFmtId="0" fontId="34" fillId="36" borderId="17" xfId="0" applyFont="1" applyFill="1" applyBorder="1" applyAlignment="1">
      <alignment vertical="center"/>
    </xf>
    <xf numFmtId="0" fontId="34" fillId="36" borderId="37" xfId="0" applyFont="1" applyFill="1" applyBorder="1" applyAlignment="1">
      <alignment vertical="center"/>
    </xf>
    <xf numFmtId="0" fontId="34" fillId="36" borderId="38" xfId="0" applyFont="1" applyFill="1" applyBorder="1" applyAlignment="1">
      <alignment vertical="center"/>
    </xf>
    <xf numFmtId="0" fontId="34" fillId="36" borderId="28" xfId="0" applyFont="1" applyFill="1" applyBorder="1" applyAlignment="1">
      <alignment vertical="center"/>
    </xf>
    <xf numFmtId="0" fontId="32" fillId="36" borderId="0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 vertical="center" wrapText="1"/>
    </xf>
    <xf numFmtId="0" fontId="48" fillId="36" borderId="18" xfId="56" applyFont="1" applyFill="1" applyBorder="1" applyAlignment="1">
      <alignment horizontal="center" vertical="center" wrapText="1"/>
      <protection/>
    </xf>
    <xf numFmtId="0" fontId="32" fillId="36" borderId="0" xfId="0" applyFont="1" applyFill="1" applyBorder="1" applyAlignment="1">
      <alignment horizontal="left" vertical="center"/>
    </xf>
    <xf numFmtId="14" fontId="41" fillId="38" borderId="11" xfId="0" applyNumberFormat="1" applyFont="1" applyFill="1" applyBorder="1" applyAlignment="1">
      <alignment horizontal="center" vertical="center"/>
    </xf>
    <xf numFmtId="14" fontId="41" fillId="38" borderId="41" xfId="0" applyNumberFormat="1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 vertical="center"/>
    </xf>
    <xf numFmtId="2" fontId="47" fillId="36" borderId="18" xfId="0" applyNumberFormat="1" applyFont="1" applyFill="1" applyBorder="1" applyAlignment="1">
      <alignment horizontal="center" vertical="center"/>
    </xf>
    <xf numFmtId="2" fontId="47" fillId="36" borderId="18" xfId="0" applyNumberFormat="1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left"/>
    </xf>
    <xf numFmtId="0" fontId="41" fillId="36" borderId="18" xfId="0" applyFont="1" applyFill="1" applyBorder="1" applyAlignment="1">
      <alignment horizontal="center" vertical="center" wrapText="1"/>
    </xf>
    <xf numFmtId="2" fontId="41" fillId="36" borderId="18" xfId="0" applyNumberFormat="1" applyFont="1" applyFill="1" applyBorder="1" applyAlignment="1">
      <alignment horizontal="center" vertical="center" wrapText="1"/>
    </xf>
    <xf numFmtId="0" fontId="42" fillId="36" borderId="18" xfId="56" applyFont="1" applyFill="1" applyBorder="1" applyAlignment="1">
      <alignment horizontal="center" vertical="center" wrapText="1"/>
      <protection/>
    </xf>
    <xf numFmtId="0" fontId="42" fillId="36" borderId="18" xfId="56" applyFont="1" applyFill="1" applyBorder="1" applyAlignment="1">
      <alignment horizontal="left" vertical="center" wrapText="1"/>
      <protection/>
    </xf>
    <xf numFmtId="14" fontId="35" fillId="38" borderId="41" xfId="0" applyNumberFormat="1" applyFont="1" applyFill="1" applyBorder="1" applyAlignment="1">
      <alignment horizontal="center" vertical="center" wrapText="1"/>
    </xf>
    <xf numFmtId="14" fontId="35" fillId="38" borderId="11" xfId="0" applyNumberFormat="1" applyFont="1" applyFill="1" applyBorder="1" applyAlignment="1">
      <alignment horizontal="center" vertical="center" wrapText="1"/>
    </xf>
    <xf numFmtId="0" fontId="113" fillId="36" borderId="25" xfId="56" applyFont="1" applyFill="1" applyBorder="1" applyAlignment="1">
      <alignment horizontal="left" vertical="center"/>
      <protection/>
    </xf>
    <xf numFmtId="0" fontId="113" fillId="36" borderId="0" xfId="56" applyFont="1" applyFill="1" applyBorder="1" applyAlignment="1">
      <alignment horizontal="left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42" xfId="56" applyBorder="1" applyAlignment="1">
      <alignment horizont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2" fillId="0" borderId="10" xfId="56" applyBorder="1" applyAlignment="1">
      <alignment horizontal="center"/>
      <protection/>
    </xf>
    <xf numFmtId="0" fontId="2" fillId="0" borderId="10" xfId="56" applyBorder="1" applyAlignment="1">
      <alignment horizontal="center" wrapText="1"/>
      <protection/>
    </xf>
    <xf numFmtId="0" fontId="5" fillId="36" borderId="0" xfId="0" applyFont="1" applyFill="1" applyBorder="1" applyAlignment="1">
      <alignment horizontal="center" vertical="top" wrapText="1"/>
    </xf>
    <xf numFmtId="0" fontId="6" fillId="0" borderId="10" xfId="56" applyFont="1" applyBorder="1" applyAlignment="1">
      <alignment horizontal="center"/>
      <protection/>
    </xf>
    <xf numFmtId="0" fontId="2" fillId="0" borderId="10" xfId="56" applyBorder="1" applyAlignment="1">
      <alignment horizontal="center" vertical="center" wrapText="1"/>
      <protection/>
    </xf>
    <xf numFmtId="0" fontId="99" fillId="0" borderId="25" xfId="56" applyFont="1" applyBorder="1" applyAlignment="1">
      <alignment horizontal="left" vertical="center"/>
      <protection/>
    </xf>
    <xf numFmtId="0" fontId="99" fillId="0" borderId="0" xfId="56" applyFont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Для перспективки все" xfId="53"/>
    <cellStyle name="Обычный 4" xfId="54"/>
    <cellStyle name="Обычный 5" xfId="55"/>
    <cellStyle name="Обычный_Для перспективки все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5"/>
  <sheetViews>
    <sheetView zoomScalePageLayoutView="0" workbookViewId="0" topLeftCell="A1">
      <selection activeCell="S10" sqref="S10"/>
    </sheetView>
  </sheetViews>
  <sheetFormatPr defaultColWidth="9.00390625" defaultRowHeight="12.75"/>
  <cols>
    <col min="19" max="19" width="27.125" style="0" customWidth="1"/>
  </cols>
  <sheetData>
    <row r="1" spans="1:15" ht="14.25">
      <c r="A1" s="893" t="s">
        <v>2129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spans="1:15" ht="14.2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23" ht="14.25">
      <c r="A3" s="893" t="s">
        <v>2130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W3" t="s">
        <v>2158</v>
      </c>
    </row>
    <row r="4" spans="1:27" ht="15.75">
      <c r="A4" s="894" t="s">
        <v>2131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S4" s="483" t="s">
        <v>2157</v>
      </c>
      <c r="T4" s="484">
        <v>0.04</v>
      </c>
      <c r="U4" s="484">
        <v>0</v>
      </c>
      <c r="V4" s="484">
        <v>0.08</v>
      </c>
      <c r="W4" s="484">
        <v>0.46</v>
      </c>
      <c r="X4" s="485">
        <v>2.23</v>
      </c>
      <c r="Y4" s="485">
        <v>0.7</v>
      </c>
      <c r="Z4" s="485">
        <v>0.016</v>
      </c>
      <c r="AA4" s="485">
        <v>1.5</v>
      </c>
    </row>
    <row r="5" spans="5:15" ht="14.25"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448"/>
    </row>
    <row r="6" spans="1:15" ht="12.75">
      <c r="A6" s="449" t="s">
        <v>2132</v>
      </c>
      <c r="B6" s="892" t="s">
        <v>2133</v>
      </c>
      <c r="C6" s="892"/>
      <c r="D6" s="892"/>
      <c r="E6" s="892" t="s">
        <v>2134</v>
      </c>
      <c r="F6" s="892"/>
      <c r="G6" s="892"/>
      <c r="H6" s="892"/>
      <c r="I6" s="892"/>
      <c r="J6" s="892"/>
      <c r="K6" s="892"/>
      <c r="L6" s="892"/>
      <c r="M6" s="892"/>
      <c r="N6" s="892"/>
      <c r="O6" s="448"/>
    </row>
    <row r="7" spans="1:15" ht="12.75">
      <c r="A7" s="450" t="s">
        <v>2135</v>
      </c>
      <c r="B7" s="451" t="s">
        <v>2136</v>
      </c>
      <c r="C7" s="451" t="s">
        <v>2137</v>
      </c>
      <c r="D7" s="451" t="s">
        <v>2138</v>
      </c>
      <c r="E7" s="452">
        <v>1</v>
      </c>
      <c r="F7" s="452">
        <v>2</v>
      </c>
      <c r="G7" s="452">
        <v>3</v>
      </c>
      <c r="H7" s="452">
        <v>4</v>
      </c>
      <c r="I7" s="452">
        <v>5</v>
      </c>
      <c r="J7" s="452">
        <v>6</v>
      </c>
      <c r="K7" s="452">
        <v>7</v>
      </c>
      <c r="L7" s="452">
        <v>8</v>
      </c>
      <c r="M7" s="452">
        <v>9</v>
      </c>
      <c r="N7" s="452">
        <v>10</v>
      </c>
      <c r="O7" s="448"/>
    </row>
    <row r="8" spans="1:15" ht="14.25">
      <c r="A8" s="453" t="s">
        <v>2139</v>
      </c>
      <c r="B8" s="479">
        <v>280</v>
      </c>
      <c r="C8" s="480">
        <v>266</v>
      </c>
      <c r="D8" s="480">
        <v>294</v>
      </c>
      <c r="E8" s="455">
        <f>'ясли '!G18</f>
        <v>281.5</v>
      </c>
      <c r="F8" s="455">
        <f>'ясли '!G45</f>
        <v>293.56666666666666</v>
      </c>
      <c r="G8" s="455">
        <f>'ясли '!G72</f>
        <v>275.93333333333334</v>
      </c>
      <c r="H8" s="477">
        <f>'ясли '!G99</f>
        <v>277.6666666666667</v>
      </c>
      <c r="I8" s="477">
        <f>'ясли '!G125</f>
        <v>272.6666666666667</v>
      </c>
      <c r="J8" s="455">
        <f>'ясли '!G151</f>
        <v>282.6666666666667</v>
      </c>
      <c r="K8" s="455">
        <f>'ясли '!G178</f>
        <v>292.9</v>
      </c>
      <c r="L8" s="455">
        <f>'ясли '!G204</f>
        <v>266.56666666666666</v>
      </c>
      <c r="M8" s="455">
        <f>'ясли '!G232</f>
        <v>266.4666666666667</v>
      </c>
      <c r="N8" s="455">
        <f>'ясли '!G257</f>
        <v>290.6666666666667</v>
      </c>
      <c r="O8" s="448"/>
    </row>
    <row r="9" spans="1:15" ht="14.25">
      <c r="A9" s="456" t="s">
        <v>2140</v>
      </c>
      <c r="B9" s="479">
        <v>70</v>
      </c>
      <c r="C9" s="480">
        <f>B9*0.95</f>
        <v>66.5</v>
      </c>
      <c r="D9" s="480">
        <f>B9*1.05</f>
        <v>73.5</v>
      </c>
      <c r="E9" s="455">
        <f>'ясли '!G20</f>
        <v>72</v>
      </c>
      <c r="F9" s="457">
        <f>'ясли '!G48</f>
        <v>70</v>
      </c>
      <c r="G9" s="455">
        <f>'ясли '!G74</f>
        <v>67.7</v>
      </c>
      <c r="H9" s="455">
        <f>'ясли '!G101</f>
        <v>72</v>
      </c>
      <c r="I9" s="455">
        <f>'ясли '!G127</f>
        <v>69</v>
      </c>
      <c r="J9" s="455">
        <f>'ясли '!G153</f>
        <v>68</v>
      </c>
      <c r="K9" s="457">
        <f>'ясли '!G180</f>
        <v>68</v>
      </c>
      <c r="L9" s="457">
        <f>'ясли '!G207</f>
        <v>70</v>
      </c>
      <c r="M9" s="455">
        <f>'ясли '!G234</f>
        <v>71</v>
      </c>
      <c r="N9" s="457">
        <f>'ясли '!G259</f>
        <v>72</v>
      </c>
      <c r="O9" s="448"/>
    </row>
    <row r="10" spans="1:15" ht="14.25">
      <c r="A10" s="456" t="s">
        <v>57</v>
      </c>
      <c r="B10" s="479">
        <v>490</v>
      </c>
      <c r="C10" s="480">
        <f>B10*0.95</f>
        <v>465.5</v>
      </c>
      <c r="D10" s="480">
        <f>B10*1.05</f>
        <v>514.5</v>
      </c>
      <c r="E10" s="455">
        <f>'ясли '!G28</f>
        <v>493.55</v>
      </c>
      <c r="F10" s="455">
        <f>'ясли '!G57</f>
        <v>495.17999999999995</v>
      </c>
      <c r="G10" s="455">
        <f>'ясли '!G83</f>
        <v>483.9</v>
      </c>
      <c r="H10" s="455">
        <f>'ясли '!G109</f>
        <v>499.59999999999997</v>
      </c>
      <c r="I10" s="455">
        <f>'ясли '!G136</f>
        <v>477.85</v>
      </c>
      <c r="J10" s="455">
        <f>'ясли '!G161</f>
        <v>509.7</v>
      </c>
      <c r="K10" s="455">
        <f>'ясли '!G188</f>
        <v>466.93</v>
      </c>
      <c r="L10" s="477">
        <f>'ясли '!G216</f>
        <v>490.90000000000003</v>
      </c>
      <c r="M10" s="455">
        <f>'ясли '!G242</f>
        <v>483.40000000000003</v>
      </c>
      <c r="N10" s="455">
        <f>'ясли '!G267</f>
        <v>498.25</v>
      </c>
      <c r="O10" s="448"/>
    </row>
    <row r="11" spans="1:15" ht="14.25">
      <c r="A11" s="456" t="s">
        <v>2141</v>
      </c>
      <c r="B11" s="479">
        <v>420</v>
      </c>
      <c r="C11" s="480">
        <f>B11*0.95</f>
        <v>399</v>
      </c>
      <c r="D11" s="480">
        <f>B11*1.05</f>
        <v>441</v>
      </c>
      <c r="E11" s="455">
        <f>'ясли '!G36</f>
        <v>413.09499999999997</v>
      </c>
      <c r="F11" s="477">
        <f>'ясли '!G64</f>
        <v>401.5</v>
      </c>
      <c r="G11" s="455">
        <f>'ясли '!G90</f>
        <v>432</v>
      </c>
      <c r="H11" s="477">
        <f>'ясли '!G117</f>
        <v>410.67</v>
      </c>
      <c r="I11" s="455">
        <f>'ясли '!G143</f>
        <v>440.5</v>
      </c>
      <c r="J11" s="477">
        <f>'ясли '!G169</f>
        <v>399.4</v>
      </c>
      <c r="K11" s="455">
        <f>'ясли '!G196</f>
        <v>432.40000000000003</v>
      </c>
      <c r="L11" s="455">
        <f>'ясли '!G224</f>
        <v>432.64</v>
      </c>
      <c r="M11" s="477">
        <f>'ясли '!G249</f>
        <v>439</v>
      </c>
      <c r="N11" s="477">
        <f>'ясли '!G274</f>
        <v>398.85</v>
      </c>
      <c r="O11" s="448"/>
    </row>
    <row r="12" spans="1:15" ht="14.25">
      <c r="A12" s="458" t="s">
        <v>2142</v>
      </c>
      <c r="B12" s="459">
        <f>SUM(B8:B11)</f>
        <v>1260</v>
      </c>
      <c r="C12" s="460"/>
      <c r="D12" s="460"/>
      <c r="E12" s="461">
        <f aca="true" t="shared" si="0" ref="E12:N12">SUM(E8:E11)</f>
        <v>1260.145</v>
      </c>
      <c r="F12" s="461">
        <f t="shared" si="0"/>
        <v>1260.2466666666667</v>
      </c>
      <c r="G12" s="461">
        <f t="shared" si="0"/>
        <v>1259.5333333333333</v>
      </c>
      <c r="H12" s="461">
        <f t="shared" si="0"/>
        <v>1259.9366666666667</v>
      </c>
      <c r="I12" s="461">
        <f t="shared" si="0"/>
        <v>1260.0166666666667</v>
      </c>
      <c r="J12" s="461">
        <f t="shared" si="0"/>
        <v>1259.7666666666667</v>
      </c>
      <c r="K12" s="461">
        <f t="shared" si="0"/>
        <v>1260.23</v>
      </c>
      <c r="L12" s="461">
        <f t="shared" si="0"/>
        <v>1260.1066666666666</v>
      </c>
      <c r="M12" s="461">
        <f t="shared" si="0"/>
        <v>1259.8666666666668</v>
      </c>
      <c r="N12" s="461">
        <f t="shared" si="0"/>
        <v>1259.7666666666669</v>
      </c>
      <c r="O12" s="448"/>
    </row>
    <row r="13" spans="1:15" ht="12.75">
      <c r="A13" s="897" t="s">
        <v>2143</v>
      </c>
      <c r="B13" s="897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</row>
    <row r="14" spans="1:15" ht="12.75">
      <c r="A14" s="462" t="s">
        <v>2144</v>
      </c>
      <c r="B14" s="463"/>
      <c r="C14" s="464"/>
      <c r="D14" s="464"/>
      <c r="E14" s="464"/>
      <c r="F14" s="464"/>
      <c r="G14" s="464"/>
      <c r="H14" s="464"/>
      <c r="I14" s="465"/>
      <c r="J14" s="462"/>
      <c r="K14" s="462"/>
      <c r="L14" s="463"/>
      <c r="M14" s="463"/>
      <c r="N14" s="466"/>
      <c r="O14" s="467"/>
    </row>
    <row r="15" spans="1:15" ht="12.75">
      <c r="A15" s="468" t="s">
        <v>2145</v>
      </c>
      <c r="B15" s="469"/>
      <c r="C15" s="469"/>
      <c r="D15" s="469"/>
      <c r="E15" s="469"/>
      <c r="F15" s="470"/>
      <c r="G15" s="470"/>
      <c r="H15" s="470"/>
      <c r="I15" s="470"/>
      <c r="J15" s="470"/>
      <c r="K15" s="470"/>
      <c r="L15" s="470"/>
      <c r="M15" s="470"/>
      <c r="N15" s="470"/>
      <c r="O15" s="471"/>
    </row>
    <row r="16" spans="1:15" ht="12.75">
      <c r="A16" s="468"/>
      <c r="B16" s="469"/>
      <c r="C16" s="469"/>
      <c r="D16" s="46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1"/>
    </row>
    <row r="17" spans="1:15" ht="14.25">
      <c r="A17" s="893" t="s">
        <v>2146</v>
      </c>
      <c r="B17" s="893"/>
      <c r="C17" s="893"/>
      <c r="D17" s="893"/>
      <c r="E17" s="893"/>
      <c r="F17" s="893"/>
      <c r="G17" s="893"/>
      <c r="H17" s="893"/>
      <c r="I17" s="893"/>
      <c r="J17" s="893"/>
      <c r="K17" s="893"/>
      <c r="L17" s="893"/>
      <c r="M17" s="893"/>
      <c r="N17" s="893"/>
      <c r="O17" s="893"/>
    </row>
    <row r="18" spans="1:15" ht="14.25">
      <c r="A18" s="894" t="s">
        <v>2147</v>
      </c>
      <c r="B18" s="894"/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</row>
    <row r="19" spans="1:15" ht="14.25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8"/>
    </row>
    <row r="20" spans="1:15" ht="12.75">
      <c r="A20" s="449" t="s">
        <v>2132</v>
      </c>
      <c r="B20" s="896" t="s">
        <v>2148</v>
      </c>
      <c r="C20" s="892" t="s">
        <v>2149</v>
      </c>
      <c r="D20" s="892"/>
      <c r="E20" s="892"/>
      <c r="F20" s="892" t="s">
        <v>2134</v>
      </c>
      <c r="G20" s="892"/>
      <c r="H20" s="892"/>
      <c r="I20" s="892"/>
      <c r="J20" s="892"/>
      <c r="K20" s="892"/>
      <c r="L20" s="892"/>
      <c r="M20" s="892"/>
      <c r="N20" s="892"/>
      <c r="O20" s="892"/>
    </row>
    <row r="21" spans="1:15" ht="25.5">
      <c r="A21" s="450" t="s">
        <v>2135</v>
      </c>
      <c r="B21" s="896"/>
      <c r="C21" s="472" t="s">
        <v>2150</v>
      </c>
      <c r="D21" s="472" t="s">
        <v>2151</v>
      </c>
      <c r="E21" s="472" t="s">
        <v>2152</v>
      </c>
      <c r="F21" s="452">
        <v>1</v>
      </c>
      <c r="G21" s="452">
        <v>2</v>
      </c>
      <c r="H21" s="452">
        <v>3</v>
      </c>
      <c r="I21" s="452">
        <v>4</v>
      </c>
      <c r="J21" s="452">
        <v>5</v>
      </c>
      <c r="K21" s="452">
        <v>6</v>
      </c>
      <c r="L21" s="452">
        <v>7</v>
      </c>
      <c r="M21" s="452">
        <v>8</v>
      </c>
      <c r="N21" s="452">
        <v>9</v>
      </c>
      <c r="O21" s="452">
        <v>10</v>
      </c>
    </row>
    <row r="22" spans="1:15" ht="14.25">
      <c r="A22" s="453" t="s">
        <v>2139</v>
      </c>
      <c r="B22" s="479">
        <v>280</v>
      </c>
      <c r="C22" s="482">
        <f>(F22+G22+H22+I22+J22)/5</f>
        <v>280.2666666666667</v>
      </c>
      <c r="D22" s="482">
        <f>(K22+L22+M22+N22+O22)/5</f>
        <v>279.85333333333335</v>
      </c>
      <c r="E22" s="477">
        <f>(F22+G22+H22+I22+J22+K22+L22+M22+N22+O22)/10</f>
        <v>280.06</v>
      </c>
      <c r="F22" s="455">
        <f aca="true" t="shared" si="1" ref="F22:O25">E8</f>
        <v>281.5</v>
      </c>
      <c r="G22" s="455">
        <f t="shared" si="1"/>
        <v>293.56666666666666</v>
      </c>
      <c r="H22" s="455">
        <f t="shared" si="1"/>
        <v>275.93333333333334</v>
      </c>
      <c r="I22" s="455">
        <f t="shared" si="1"/>
        <v>277.6666666666667</v>
      </c>
      <c r="J22" s="455">
        <f t="shared" si="1"/>
        <v>272.6666666666667</v>
      </c>
      <c r="K22" s="455">
        <f t="shared" si="1"/>
        <v>282.6666666666667</v>
      </c>
      <c r="L22" s="455">
        <f t="shared" si="1"/>
        <v>292.9</v>
      </c>
      <c r="M22" s="455">
        <f t="shared" si="1"/>
        <v>266.56666666666666</v>
      </c>
      <c r="N22" s="455">
        <f t="shared" si="1"/>
        <v>266.4666666666667</v>
      </c>
      <c r="O22" s="455">
        <f t="shared" si="1"/>
        <v>290.6666666666667</v>
      </c>
    </row>
    <row r="23" spans="1:15" ht="14.25">
      <c r="A23" s="456" t="s">
        <v>2140</v>
      </c>
      <c r="B23" s="479">
        <v>70</v>
      </c>
      <c r="C23" s="482">
        <f>(F23+G23+H23+I23+J23)/5</f>
        <v>70.14</v>
      </c>
      <c r="D23" s="482">
        <f>(K23+L23+M23+N23+O23)/5</f>
        <v>69.8</v>
      </c>
      <c r="E23" s="477">
        <f>(F23+G23+H23+I23+J23+K23+L23+M23+N23+O23)/10</f>
        <v>69.97</v>
      </c>
      <c r="F23" s="455">
        <f t="shared" si="1"/>
        <v>72</v>
      </c>
      <c r="G23" s="455">
        <f t="shared" si="1"/>
        <v>70</v>
      </c>
      <c r="H23" s="455">
        <f t="shared" si="1"/>
        <v>67.7</v>
      </c>
      <c r="I23" s="455">
        <f t="shared" si="1"/>
        <v>72</v>
      </c>
      <c r="J23" s="455">
        <f t="shared" si="1"/>
        <v>69</v>
      </c>
      <c r="K23" s="455">
        <f t="shared" si="1"/>
        <v>68</v>
      </c>
      <c r="L23" s="455">
        <f t="shared" si="1"/>
        <v>68</v>
      </c>
      <c r="M23" s="455">
        <f t="shared" si="1"/>
        <v>70</v>
      </c>
      <c r="N23" s="455">
        <f t="shared" si="1"/>
        <v>71</v>
      </c>
      <c r="O23" s="455">
        <f t="shared" si="1"/>
        <v>72</v>
      </c>
    </row>
    <row r="24" spans="1:15" ht="14.25">
      <c r="A24" s="456" t="s">
        <v>57</v>
      </c>
      <c r="B24" s="479">
        <v>490</v>
      </c>
      <c r="C24" s="480">
        <f>(F24+G24+H24+I24+J24)/5</f>
        <v>490.01599999999996</v>
      </c>
      <c r="D24" s="482">
        <f>(K24+L24+M24+N24+O24)/5</f>
        <v>489.83600000000007</v>
      </c>
      <c r="E24" s="477">
        <f>(F24+G24+H24+I24+J24+K24+L24+M24+N24+O24)/10</f>
        <v>489.92599999999993</v>
      </c>
      <c r="F24" s="455">
        <f aca="true" t="shared" si="2" ref="F24:J25">E10</f>
        <v>493.55</v>
      </c>
      <c r="G24" s="455">
        <f t="shared" si="2"/>
        <v>495.17999999999995</v>
      </c>
      <c r="H24" s="455">
        <f t="shared" si="2"/>
        <v>483.9</v>
      </c>
      <c r="I24" s="455">
        <f t="shared" si="2"/>
        <v>499.59999999999997</v>
      </c>
      <c r="J24" s="455">
        <f t="shared" si="2"/>
        <v>477.85</v>
      </c>
      <c r="K24" s="455">
        <f t="shared" si="1"/>
        <v>509.7</v>
      </c>
      <c r="L24" s="455">
        <f t="shared" si="1"/>
        <v>466.93</v>
      </c>
      <c r="M24" s="455">
        <f t="shared" si="1"/>
        <v>490.90000000000003</v>
      </c>
      <c r="N24" s="455">
        <f t="shared" si="1"/>
        <v>483.40000000000003</v>
      </c>
      <c r="O24" s="455">
        <f t="shared" si="1"/>
        <v>498.25</v>
      </c>
    </row>
    <row r="25" spans="1:15" ht="14.25">
      <c r="A25" s="456" t="s">
        <v>2141</v>
      </c>
      <c r="B25" s="479">
        <v>420</v>
      </c>
      <c r="C25" s="480">
        <f>(F25+G25+H25+I25+J25)/5</f>
        <v>419.55300000000005</v>
      </c>
      <c r="D25" s="482">
        <f>(K25+L25+M25+N25+O25)/5</f>
        <v>420.45799999999997</v>
      </c>
      <c r="E25" s="477">
        <f>(F25+G25+H25+I25+J25+K25+L25+M25+N25+O25)/10</f>
        <v>420.00550000000004</v>
      </c>
      <c r="F25" s="455">
        <f t="shared" si="2"/>
        <v>413.09499999999997</v>
      </c>
      <c r="G25" s="455">
        <f t="shared" si="2"/>
        <v>401.5</v>
      </c>
      <c r="H25" s="455">
        <f t="shared" si="2"/>
        <v>432</v>
      </c>
      <c r="I25" s="455">
        <f t="shared" si="2"/>
        <v>410.67</v>
      </c>
      <c r="J25" s="455">
        <f t="shared" si="2"/>
        <v>440.5</v>
      </c>
      <c r="K25" s="455">
        <f t="shared" si="1"/>
        <v>399.4</v>
      </c>
      <c r="L25" s="455">
        <f t="shared" si="1"/>
        <v>432.40000000000003</v>
      </c>
      <c r="M25" s="455">
        <f t="shared" si="1"/>
        <v>432.64</v>
      </c>
      <c r="N25" s="455">
        <f t="shared" si="1"/>
        <v>439</v>
      </c>
      <c r="O25" s="455">
        <f t="shared" si="1"/>
        <v>398.85</v>
      </c>
    </row>
    <row r="26" spans="1:15" ht="14.25">
      <c r="A26" s="458" t="s">
        <v>2142</v>
      </c>
      <c r="B26" s="459">
        <f aca="true" t="shared" si="3" ref="B26:O26">SUM(B22:B25)</f>
        <v>1260</v>
      </c>
      <c r="C26" s="473">
        <f t="shared" si="3"/>
        <v>1259.9756666666667</v>
      </c>
      <c r="D26" s="473">
        <f t="shared" si="3"/>
        <v>1259.9473333333335</v>
      </c>
      <c r="E26" s="473">
        <f t="shared" si="3"/>
        <v>1259.9615</v>
      </c>
      <c r="F26" s="461">
        <f t="shared" si="3"/>
        <v>1260.145</v>
      </c>
      <c r="G26" s="461">
        <f t="shared" si="3"/>
        <v>1260.2466666666667</v>
      </c>
      <c r="H26" s="461">
        <f t="shared" si="3"/>
        <v>1259.5333333333333</v>
      </c>
      <c r="I26" s="461">
        <f t="shared" si="3"/>
        <v>1259.9366666666667</v>
      </c>
      <c r="J26" s="461">
        <f t="shared" si="3"/>
        <v>1260.0166666666667</v>
      </c>
      <c r="K26" s="461">
        <f t="shared" si="3"/>
        <v>1259.7666666666667</v>
      </c>
      <c r="L26" s="461">
        <f t="shared" si="3"/>
        <v>1260.23</v>
      </c>
      <c r="M26" s="461">
        <f t="shared" si="3"/>
        <v>1260.1066666666666</v>
      </c>
      <c r="N26" s="461">
        <f t="shared" si="3"/>
        <v>1259.8666666666668</v>
      </c>
      <c r="O26" s="461">
        <f t="shared" si="3"/>
        <v>1259.7666666666669</v>
      </c>
    </row>
    <row r="27" spans="5:15" ht="12.75"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48"/>
    </row>
    <row r="28" spans="1:15" ht="14.25">
      <c r="A28" s="893" t="s">
        <v>2153</v>
      </c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</row>
    <row r="29" spans="1:15" ht="14.25">
      <c r="A29" s="894" t="s">
        <v>2154</v>
      </c>
      <c r="B29" s="894"/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</row>
    <row r="30" spans="5:15" ht="12.75"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48"/>
    </row>
    <row r="31" spans="5:15" ht="12.75"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48"/>
    </row>
    <row r="32" spans="1:15" ht="12.75">
      <c r="A32" s="449" t="s">
        <v>2132</v>
      </c>
      <c r="B32" s="896" t="s">
        <v>2155</v>
      </c>
      <c r="C32" s="892" t="s">
        <v>2149</v>
      </c>
      <c r="D32" s="892"/>
      <c r="E32" s="892"/>
      <c r="F32" s="892" t="s">
        <v>2134</v>
      </c>
      <c r="G32" s="892"/>
      <c r="H32" s="892"/>
      <c r="I32" s="892"/>
      <c r="J32" s="892"/>
      <c r="K32" s="892"/>
      <c r="L32" s="892"/>
      <c r="M32" s="892"/>
      <c r="N32" s="892"/>
      <c r="O32" s="892"/>
    </row>
    <row r="33" spans="1:15" ht="25.5">
      <c r="A33" s="450" t="s">
        <v>2135</v>
      </c>
      <c r="B33" s="896"/>
      <c r="C33" s="472" t="s">
        <v>2150</v>
      </c>
      <c r="D33" s="472" t="s">
        <v>2151</v>
      </c>
      <c r="E33" s="472" t="s">
        <v>2152</v>
      </c>
      <c r="F33" s="452">
        <v>1</v>
      </c>
      <c r="G33" s="452">
        <v>2</v>
      </c>
      <c r="H33" s="452">
        <v>3</v>
      </c>
      <c r="I33" s="452">
        <v>4</v>
      </c>
      <c r="J33" s="452">
        <v>5</v>
      </c>
      <c r="K33" s="452">
        <v>6</v>
      </c>
      <c r="L33" s="452">
        <v>7</v>
      </c>
      <c r="M33" s="452">
        <v>8</v>
      </c>
      <c r="N33" s="452">
        <v>9</v>
      </c>
      <c r="O33" s="452">
        <v>10</v>
      </c>
    </row>
    <row r="34" spans="1:15" ht="14.25">
      <c r="A34" s="475" t="s">
        <v>2156</v>
      </c>
      <c r="B34" s="478">
        <v>1260</v>
      </c>
      <c r="C34" s="482">
        <f>C26</f>
        <v>1259.9756666666667</v>
      </c>
      <c r="D34" s="482">
        <f>D26</f>
        <v>1259.9473333333335</v>
      </c>
      <c r="E34" s="482">
        <f>E26</f>
        <v>1259.9615</v>
      </c>
      <c r="F34" s="476">
        <f>E12</f>
        <v>1260.145</v>
      </c>
      <c r="G34" s="477">
        <f aca="true" t="shared" si="4" ref="G34:O34">F12</f>
        <v>1260.2466666666667</v>
      </c>
      <c r="H34" s="476">
        <f t="shared" si="4"/>
        <v>1259.5333333333333</v>
      </c>
      <c r="I34" s="476">
        <f t="shared" si="4"/>
        <v>1259.9366666666667</v>
      </c>
      <c r="J34" s="476">
        <f t="shared" si="4"/>
        <v>1260.0166666666667</v>
      </c>
      <c r="K34" s="476">
        <f t="shared" si="4"/>
        <v>1259.7666666666667</v>
      </c>
      <c r="L34" s="476">
        <f t="shared" si="4"/>
        <v>1260.23</v>
      </c>
      <c r="M34" s="477">
        <f t="shared" si="4"/>
        <v>1260.1066666666666</v>
      </c>
      <c r="N34" s="477">
        <f t="shared" si="4"/>
        <v>1259.8666666666668</v>
      </c>
      <c r="O34" s="477">
        <f t="shared" si="4"/>
        <v>1259.7666666666669</v>
      </c>
    </row>
    <row r="35" spans="5:15" ht="12.75"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48"/>
    </row>
  </sheetData>
  <sheetProtection/>
  <mergeCells count="17">
    <mergeCell ref="A28:O28"/>
    <mergeCell ref="A29:O29"/>
    <mergeCell ref="B32:B33"/>
    <mergeCell ref="C32:E32"/>
    <mergeCell ref="F32:O32"/>
    <mergeCell ref="A13:O13"/>
    <mergeCell ref="A17:O17"/>
    <mergeCell ref="A18:O18"/>
    <mergeCell ref="B20:B21"/>
    <mergeCell ref="C20:E20"/>
    <mergeCell ref="F20:O20"/>
    <mergeCell ref="A1:O1"/>
    <mergeCell ref="A3:O3"/>
    <mergeCell ref="A4:O4"/>
    <mergeCell ref="E5:N5"/>
    <mergeCell ref="B6:D6"/>
    <mergeCell ref="E6:N6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475"/>
  <sheetViews>
    <sheetView zoomScale="91" zoomScaleNormal="91" zoomScalePageLayoutView="0" workbookViewId="0" topLeftCell="B455">
      <selection activeCell="F486" sqref="F486"/>
    </sheetView>
  </sheetViews>
  <sheetFormatPr defaultColWidth="10.25390625" defaultRowHeight="12.75"/>
  <cols>
    <col min="1" max="1" width="0" style="93" hidden="1" customWidth="1"/>
    <col min="2" max="2" width="60.00390625" style="103" customWidth="1"/>
    <col min="3" max="3" width="10.25390625" style="203" customWidth="1"/>
    <col min="4" max="11" width="10.25390625" style="103" customWidth="1"/>
    <col min="12" max="12" width="19.00390625" style="103" customWidth="1"/>
    <col min="13" max="13" width="22.625" style="93" customWidth="1"/>
    <col min="14" max="16384" width="10.25390625" style="93" customWidth="1"/>
  </cols>
  <sheetData>
    <row r="1" spans="2:13" ht="15.75" customHeight="1">
      <c r="B1" s="924" t="s">
        <v>1</v>
      </c>
      <c r="C1" s="924" t="s">
        <v>212</v>
      </c>
      <c r="D1" s="924" t="s">
        <v>213</v>
      </c>
      <c r="E1" s="924"/>
      <c r="F1" s="924"/>
      <c r="G1" s="924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2:13" ht="47.25">
      <c r="B2" s="924"/>
      <c r="C2" s="924"/>
      <c r="D2" s="129" t="s">
        <v>217</v>
      </c>
      <c r="E2" s="129" t="s">
        <v>218</v>
      </c>
      <c r="F2" s="129" t="s">
        <v>219</v>
      </c>
      <c r="G2" s="129" t="s">
        <v>220</v>
      </c>
      <c r="H2" s="46" t="s">
        <v>11</v>
      </c>
      <c r="I2" s="46" t="s">
        <v>12</v>
      </c>
      <c r="J2" s="204" t="s">
        <v>13</v>
      </c>
      <c r="K2" s="922"/>
      <c r="L2" s="922"/>
      <c r="M2" s="922"/>
    </row>
    <row r="3" spans="1:13" ht="15.75">
      <c r="A3" s="104" t="s">
        <v>1025</v>
      </c>
      <c r="B3" s="17" t="s">
        <v>1026</v>
      </c>
      <c r="C3" s="12">
        <v>155</v>
      </c>
      <c r="D3" s="43">
        <v>8.86</v>
      </c>
      <c r="E3" s="43">
        <v>5.98</v>
      </c>
      <c r="F3" s="43">
        <v>39.81</v>
      </c>
      <c r="G3" s="44">
        <v>248</v>
      </c>
      <c r="H3" s="43">
        <v>15.9</v>
      </c>
      <c r="I3" s="43">
        <v>140</v>
      </c>
      <c r="J3" s="43">
        <v>4.8</v>
      </c>
      <c r="K3" s="43">
        <v>0</v>
      </c>
      <c r="L3" s="16" t="s">
        <v>1027</v>
      </c>
      <c r="M3" s="205" t="s">
        <v>1028</v>
      </c>
    </row>
    <row r="4" spans="1:13" ht="15.75">
      <c r="A4" s="104"/>
      <c r="B4" s="17" t="s">
        <v>1026</v>
      </c>
      <c r="C4" s="12">
        <v>205</v>
      </c>
      <c r="D4" s="43">
        <v>11.79</v>
      </c>
      <c r="E4" s="43">
        <v>6.77</v>
      </c>
      <c r="F4" s="43">
        <v>53.06</v>
      </c>
      <c r="G4" s="44">
        <v>320</v>
      </c>
      <c r="H4" s="43">
        <v>20.9</v>
      </c>
      <c r="I4" s="43">
        <v>186.7</v>
      </c>
      <c r="J4" s="43">
        <v>6.4</v>
      </c>
      <c r="K4" s="43">
        <v>0</v>
      </c>
      <c r="L4" s="16" t="s">
        <v>1027</v>
      </c>
      <c r="M4" s="205" t="s">
        <v>1028</v>
      </c>
    </row>
    <row r="5" spans="1:13" ht="15.75">
      <c r="A5" s="122"/>
      <c r="B5" s="17" t="s">
        <v>1029</v>
      </c>
      <c r="C5" s="44">
        <v>155</v>
      </c>
      <c r="D5" s="43">
        <v>6.8</v>
      </c>
      <c r="E5" s="43">
        <v>5.61</v>
      </c>
      <c r="F5" s="43">
        <v>39.05</v>
      </c>
      <c r="G5" s="44">
        <v>234</v>
      </c>
      <c r="H5" s="43">
        <v>17.8</v>
      </c>
      <c r="I5" s="43">
        <v>48.8</v>
      </c>
      <c r="J5" s="43">
        <v>1.6</v>
      </c>
      <c r="K5" s="43">
        <v>0</v>
      </c>
      <c r="L5" s="16" t="s">
        <v>1027</v>
      </c>
      <c r="M5" s="205" t="s">
        <v>1030</v>
      </c>
    </row>
    <row r="6" spans="1:13" ht="15.75">
      <c r="A6" s="122"/>
      <c r="B6" s="17" t="s">
        <v>1029</v>
      </c>
      <c r="C6" s="44">
        <v>205</v>
      </c>
      <c r="D6" s="43">
        <v>9.06</v>
      </c>
      <c r="E6" s="43">
        <v>6.27</v>
      </c>
      <c r="F6" s="43">
        <v>52.04</v>
      </c>
      <c r="G6" s="44">
        <v>301</v>
      </c>
      <c r="H6" s="43">
        <v>23.4</v>
      </c>
      <c r="I6" s="43">
        <v>65.1</v>
      </c>
      <c r="J6" s="43">
        <v>2.2</v>
      </c>
      <c r="K6" s="43">
        <v>0</v>
      </c>
      <c r="L6" s="16" t="s">
        <v>1027</v>
      </c>
      <c r="M6" s="205" t="s">
        <v>1030</v>
      </c>
    </row>
    <row r="7" spans="1:13" ht="15.75">
      <c r="A7" s="122"/>
      <c r="B7" s="17" t="s">
        <v>1031</v>
      </c>
      <c r="C7" s="44">
        <v>155</v>
      </c>
      <c r="D7" s="43">
        <v>6.51</v>
      </c>
      <c r="E7" s="43">
        <v>4.35</v>
      </c>
      <c r="F7" s="43">
        <v>40.05</v>
      </c>
      <c r="G7" s="44">
        <v>225</v>
      </c>
      <c r="H7" s="43">
        <v>25.4</v>
      </c>
      <c r="I7" s="43">
        <v>35.3</v>
      </c>
      <c r="J7" s="43">
        <v>2.8</v>
      </c>
      <c r="K7" s="43">
        <v>0</v>
      </c>
      <c r="L7" s="16" t="s">
        <v>1027</v>
      </c>
      <c r="M7" s="205" t="s">
        <v>1032</v>
      </c>
    </row>
    <row r="8" spans="1:13" ht="15.75">
      <c r="A8" s="122"/>
      <c r="B8" s="17" t="s">
        <v>1031</v>
      </c>
      <c r="C8" s="44">
        <v>205</v>
      </c>
      <c r="D8" s="43">
        <v>8.61</v>
      </c>
      <c r="E8" s="43">
        <v>5.753225806451613</v>
      </c>
      <c r="F8" s="43">
        <v>52.96935483870967</v>
      </c>
      <c r="G8" s="44">
        <v>297.5806451612903</v>
      </c>
      <c r="H8" s="43">
        <v>25.4</v>
      </c>
      <c r="I8" s="43">
        <v>35.3</v>
      </c>
      <c r="J8" s="43">
        <v>2.8</v>
      </c>
      <c r="K8" s="43">
        <v>0</v>
      </c>
      <c r="L8" s="16" t="s">
        <v>1027</v>
      </c>
      <c r="M8" s="205" t="s">
        <v>1032</v>
      </c>
    </row>
    <row r="9" spans="1:13" ht="15.75">
      <c r="A9" s="122"/>
      <c r="B9" s="17" t="s">
        <v>1033</v>
      </c>
      <c r="C9" s="44">
        <v>155</v>
      </c>
      <c r="D9" s="43">
        <v>3.72</v>
      </c>
      <c r="E9" s="43">
        <v>4.16</v>
      </c>
      <c r="F9" s="43">
        <v>38.72</v>
      </c>
      <c r="G9" s="44">
        <v>207</v>
      </c>
      <c r="H9" s="43">
        <v>6.1</v>
      </c>
      <c r="I9" s="43">
        <v>26.3</v>
      </c>
      <c r="J9" s="43">
        <v>0.6</v>
      </c>
      <c r="K9" s="43">
        <v>0</v>
      </c>
      <c r="L9" s="16" t="s">
        <v>1027</v>
      </c>
      <c r="M9" s="205" t="s">
        <v>1034</v>
      </c>
    </row>
    <row r="10" spans="1:13" ht="15.75">
      <c r="A10" s="122"/>
      <c r="B10" s="17" t="s">
        <v>1033</v>
      </c>
      <c r="C10" s="44">
        <v>205</v>
      </c>
      <c r="D10" s="43">
        <v>4.94</v>
      </c>
      <c r="E10" s="43">
        <v>4.34</v>
      </c>
      <c r="F10" s="43">
        <v>51.56</v>
      </c>
      <c r="G10" s="44">
        <v>265</v>
      </c>
      <c r="H10" s="43">
        <v>7.9</v>
      </c>
      <c r="I10" s="43">
        <v>35.1</v>
      </c>
      <c r="J10" s="43">
        <v>0.7</v>
      </c>
      <c r="K10" s="43">
        <v>0</v>
      </c>
      <c r="L10" s="16" t="s">
        <v>1027</v>
      </c>
      <c r="M10" s="205" t="s">
        <v>1034</v>
      </c>
    </row>
    <row r="11" spans="1:13" ht="15.75">
      <c r="A11" s="122"/>
      <c r="B11" s="17" t="s">
        <v>1035</v>
      </c>
      <c r="C11" s="44">
        <v>155</v>
      </c>
      <c r="D11" s="43">
        <v>4.6</v>
      </c>
      <c r="E11" s="43">
        <v>4.18</v>
      </c>
      <c r="F11" s="43">
        <v>32.7</v>
      </c>
      <c r="G11" s="44">
        <v>187</v>
      </c>
      <c r="H11" s="43">
        <v>20.5</v>
      </c>
      <c r="I11" s="43">
        <v>19.6</v>
      </c>
      <c r="J11" s="43">
        <v>0.9</v>
      </c>
      <c r="K11" s="43">
        <v>0</v>
      </c>
      <c r="L11" s="16" t="s">
        <v>1027</v>
      </c>
      <c r="M11" s="205" t="s">
        <v>1036</v>
      </c>
    </row>
    <row r="12" spans="1:13" ht="15.75">
      <c r="A12" s="122"/>
      <c r="B12" s="17" t="s">
        <v>1035</v>
      </c>
      <c r="C12" s="44">
        <v>205</v>
      </c>
      <c r="D12" s="43">
        <v>6.11</v>
      </c>
      <c r="E12" s="43">
        <v>4.36</v>
      </c>
      <c r="F12" s="43">
        <v>43.53</v>
      </c>
      <c r="G12" s="44">
        <v>238</v>
      </c>
      <c r="H12" s="43">
        <v>27.1</v>
      </c>
      <c r="I12" s="43">
        <v>26.2</v>
      </c>
      <c r="J12" s="43">
        <v>1.2</v>
      </c>
      <c r="K12" s="43">
        <v>0</v>
      </c>
      <c r="L12" s="16" t="s">
        <v>1027</v>
      </c>
      <c r="M12" s="205" t="s">
        <v>1036</v>
      </c>
    </row>
    <row r="13" spans="1:13" ht="15.75">
      <c r="A13" s="122"/>
      <c r="B13" s="17" t="s">
        <v>1037</v>
      </c>
      <c r="C13" s="44">
        <v>155</v>
      </c>
      <c r="D13" s="43">
        <v>4.94</v>
      </c>
      <c r="E13" s="43">
        <v>4.28</v>
      </c>
      <c r="F13" s="43">
        <v>31.86</v>
      </c>
      <c r="G13" s="44">
        <v>186</v>
      </c>
      <c r="H13" s="43">
        <v>41.1</v>
      </c>
      <c r="I13" s="43">
        <v>24.5</v>
      </c>
      <c r="J13" s="43">
        <v>0.9</v>
      </c>
      <c r="K13" s="43">
        <v>0</v>
      </c>
      <c r="L13" s="16" t="s">
        <v>1027</v>
      </c>
      <c r="M13" s="205" t="s">
        <v>1038</v>
      </c>
    </row>
    <row r="14" spans="1:13" ht="15.75">
      <c r="A14" s="122"/>
      <c r="B14" s="17" t="s">
        <v>1037</v>
      </c>
      <c r="C14" s="44">
        <v>205</v>
      </c>
      <c r="D14" s="43">
        <v>6.57</v>
      </c>
      <c r="E14" s="43">
        <v>4.49</v>
      </c>
      <c r="F14" s="43">
        <v>42.42</v>
      </c>
      <c r="G14" s="44">
        <v>236</v>
      </c>
      <c r="H14" s="43">
        <v>54.5</v>
      </c>
      <c r="I14" s="43">
        <v>32.7</v>
      </c>
      <c r="J14" s="43">
        <v>1.2</v>
      </c>
      <c r="K14" s="43">
        <v>0</v>
      </c>
      <c r="L14" s="16" t="s">
        <v>1027</v>
      </c>
      <c r="M14" s="205" t="s">
        <v>1038</v>
      </c>
    </row>
    <row r="15" spans="1:13" ht="15.75">
      <c r="A15" s="122"/>
      <c r="B15" s="17" t="s">
        <v>1026</v>
      </c>
      <c r="C15" s="44">
        <v>155</v>
      </c>
      <c r="D15" s="43">
        <v>8.82</v>
      </c>
      <c r="E15" s="43">
        <v>2.36</v>
      </c>
      <c r="F15" s="43">
        <v>44.63</v>
      </c>
      <c r="G15" s="44">
        <v>235</v>
      </c>
      <c r="H15" s="43">
        <v>14.9</v>
      </c>
      <c r="I15" s="43">
        <v>140</v>
      </c>
      <c r="J15" s="43">
        <v>4.8</v>
      </c>
      <c r="K15" s="43">
        <v>0</v>
      </c>
      <c r="L15" s="16" t="s">
        <v>1027</v>
      </c>
      <c r="M15" s="205" t="s">
        <v>1039</v>
      </c>
    </row>
    <row r="16" spans="1:13" ht="15.75">
      <c r="A16" s="122"/>
      <c r="B16" s="17" t="s">
        <v>1026</v>
      </c>
      <c r="C16" s="44">
        <v>205</v>
      </c>
      <c r="D16" s="43">
        <v>11.76</v>
      </c>
      <c r="E16" s="43">
        <v>3.14</v>
      </c>
      <c r="F16" s="43">
        <v>57.88</v>
      </c>
      <c r="G16" s="44">
        <v>307</v>
      </c>
      <c r="H16" s="43">
        <v>19.9</v>
      </c>
      <c r="I16" s="43">
        <v>186.7</v>
      </c>
      <c r="J16" s="43">
        <v>6.4</v>
      </c>
      <c r="K16" s="43">
        <v>0</v>
      </c>
      <c r="L16" s="16" t="s">
        <v>1027</v>
      </c>
      <c r="M16" s="205" t="s">
        <v>1039</v>
      </c>
    </row>
    <row r="17" spans="1:13" ht="15.75">
      <c r="A17" s="122"/>
      <c r="B17" s="17" t="s">
        <v>1029</v>
      </c>
      <c r="C17" s="44">
        <v>155</v>
      </c>
      <c r="D17" s="43">
        <v>6.76</v>
      </c>
      <c r="E17" s="43">
        <v>1.98</v>
      </c>
      <c r="F17" s="43">
        <v>2.16</v>
      </c>
      <c r="G17" s="44">
        <v>220</v>
      </c>
      <c r="H17" s="43">
        <v>16.7</v>
      </c>
      <c r="I17" s="43">
        <v>48.8</v>
      </c>
      <c r="J17" s="43">
        <v>1.6</v>
      </c>
      <c r="K17" s="43">
        <v>0</v>
      </c>
      <c r="L17" s="16" t="s">
        <v>1027</v>
      </c>
      <c r="M17" s="205" t="s">
        <v>1040</v>
      </c>
    </row>
    <row r="18" spans="1:13" ht="15.75">
      <c r="A18" s="122"/>
      <c r="B18" s="17" t="s">
        <v>1029</v>
      </c>
      <c r="C18" s="44">
        <v>205</v>
      </c>
      <c r="D18" s="43">
        <v>9.02</v>
      </c>
      <c r="E18" s="43">
        <v>2.64</v>
      </c>
      <c r="F18" s="43">
        <v>56.87</v>
      </c>
      <c r="G18" s="44">
        <v>287</v>
      </c>
      <c r="H18" s="43">
        <v>17.1</v>
      </c>
      <c r="I18" s="43">
        <v>39.4</v>
      </c>
      <c r="J18" s="43">
        <v>1.1</v>
      </c>
      <c r="K18" s="43">
        <v>0</v>
      </c>
      <c r="L18" s="16" t="s">
        <v>1027</v>
      </c>
      <c r="M18" s="205" t="s">
        <v>1040</v>
      </c>
    </row>
    <row r="19" spans="1:13" ht="15.75">
      <c r="A19" s="122"/>
      <c r="B19" s="17" t="s">
        <v>1031</v>
      </c>
      <c r="C19" s="44">
        <v>155</v>
      </c>
      <c r="D19" s="43">
        <v>6.47</v>
      </c>
      <c r="E19" s="43">
        <v>0.72</v>
      </c>
      <c r="F19" s="43">
        <v>44.87</v>
      </c>
      <c r="G19" s="44">
        <v>212</v>
      </c>
      <c r="H19" s="43">
        <v>24.4</v>
      </c>
      <c r="I19" s="43">
        <v>35.3</v>
      </c>
      <c r="J19" s="43">
        <v>2.8</v>
      </c>
      <c r="K19" s="43">
        <v>0</v>
      </c>
      <c r="L19" s="16" t="s">
        <v>1027</v>
      </c>
      <c r="M19" s="205" t="s">
        <v>1041</v>
      </c>
    </row>
    <row r="20" spans="1:13" ht="15.75">
      <c r="A20" s="122"/>
      <c r="B20" s="17" t="s">
        <v>1031</v>
      </c>
      <c r="C20" s="44">
        <v>205</v>
      </c>
      <c r="D20" s="43">
        <v>8.557096774193548</v>
      </c>
      <c r="E20" s="43">
        <v>0.9522580645161289</v>
      </c>
      <c r="F20" s="43">
        <v>59.344193548387096</v>
      </c>
      <c r="G20" s="44">
        <v>280.38709677419354</v>
      </c>
      <c r="H20" s="43">
        <v>17.1</v>
      </c>
      <c r="I20" s="43">
        <v>39.4</v>
      </c>
      <c r="J20" s="43">
        <v>1.1</v>
      </c>
      <c r="K20" s="43">
        <v>0</v>
      </c>
      <c r="L20" s="16" t="s">
        <v>1027</v>
      </c>
      <c r="M20" s="205" t="s">
        <v>1041</v>
      </c>
    </row>
    <row r="21" spans="1:13" ht="15.75">
      <c r="A21" s="122"/>
      <c r="B21" s="17" t="s">
        <v>1033</v>
      </c>
      <c r="C21" s="44">
        <v>155</v>
      </c>
      <c r="D21" s="43">
        <v>3.68</v>
      </c>
      <c r="E21" s="43">
        <v>0.54</v>
      </c>
      <c r="F21" s="43">
        <v>43.55</v>
      </c>
      <c r="G21" s="44">
        <v>194</v>
      </c>
      <c r="H21" s="43">
        <v>5.1</v>
      </c>
      <c r="I21" s="43">
        <v>26.3</v>
      </c>
      <c r="J21" s="43">
        <v>0.6</v>
      </c>
      <c r="K21" s="43">
        <v>0</v>
      </c>
      <c r="L21" s="16" t="s">
        <v>1027</v>
      </c>
      <c r="M21" s="205" t="s">
        <v>1042</v>
      </c>
    </row>
    <row r="22" spans="1:13" ht="15.75">
      <c r="A22" s="122"/>
      <c r="B22" s="17" t="s">
        <v>1033</v>
      </c>
      <c r="C22" s="44">
        <v>205</v>
      </c>
      <c r="D22" s="43">
        <v>4.9</v>
      </c>
      <c r="E22" s="43">
        <v>0.71</v>
      </c>
      <c r="F22" s="43">
        <v>56.39</v>
      </c>
      <c r="G22" s="44">
        <v>252</v>
      </c>
      <c r="H22" s="43">
        <v>6.8</v>
      </c>
      <c r="I22" s="43">
        <v>35.1</v>
      </c>
      <c r="J22" s="43">
        <v>0.7</v>
      </c>
      <c r="K22" s="43">
        <v>0</v>
      </c>
      <c r="L22" s="16" t="s">
        <v>1027</v>
      </c>
      <c r="M22" s="205" t="s">
        <v>1042</v>
      </c>
    </row>
    <row r="23" spans="1:13" ht="15.75">
      <c r="A23" s="122"/>
      <c r="B23" s="17" t="s">
        <v>1035</v>
      </c>
      <c r="C23" s="44">
        <v>155</v>
      </c>
      <c r="D23" s="43">
        <v>4.56</v>
      </c>
      <c r="E23" s="43">
        <v>0.55</v>
      </c>
      <c r="F23" s="43">
        <v>37.52</v>
      </c>
      <c r="G23" s="44">
        <v>173</v>
      </c>
      <c r="H23" s="43">
        <v>19.5</v>
      </c>
      <c r="I23" s="43">
        <v>19.6</v>
      </c>
      <c r="J23" s="43">
        <v>0.9</v>
      </c>
      <c r="K23" s="43">
        <v>0</v>
      </c>
      <c r="L23" s="16" t="s">
        <v>1027</v>
      </c>
      <c r="M23" s="205" t="s">
        <v>1043</v>
      </c>
    </row>
    <row r="24" spans="1:13" ht="15.75">
      <c r="A24" s="122"/>
      <c r="B24" s="17" t="s">
        <v>1035</v>
      </c>
      <c r="C24" s="44">
        <v>205</v>
      </c>
      <c r="D24" s="43">
        <v>6.07</v>
      </c>
      <c r="E24" s="43">
        <v>0.73</v>
      </c>
      <c r="F24" s="43">
        <v>48.36</v>
      </c>
      <c r="G24" s="44">
        <v>224</v>
      </c>
      <c r="H24" s="43">
        <v>26</v>
      </c>
      <c r="I24" s="43">
        <v>26.2</v>
      </c>
      <c r="J24" s="43">
        <v>1.2</v>
      </c>
      <c r="K24" s="43">
        <v>0</v>
      </c>
      <c r="L24" s="16" t="s">
        <v>1027</v>
      </c>
      <c r="M24" s="205" t="s">
        <v>1043</v>
      </c>
    </row>
    <row r="25" spans="1:13" ht="15.75">
      <c r="A25" s="122"/>
      <c r="B25" s="17" t="s">
        <v>1037</v>
      </c>
      <c r="C25" s="44">
        <v>155</v>
      </c>
      <c r="D25" s="43">
        <v>4.9</v>
      </c>
      <c r="E25" s="43">
        <v>0.65</v>
      </c>
      <c r="F25" s="43">
        <v>36.69</v>
      </c>
      <c r="G25" s="44">
        <v>172</v>
      </c>
      <c r="H25" s="43">
        <v>40.1</v>
      </c>
      <c r="I25" s="43">
        <v>24.5</v>
      </c>
      <c r="J25" s="43">
        <v>0.9</v>
      </c>
      <c r="K25" s="43">
        <v>0</v>
      </c>
      <c r="L25" s="16" t="s">
        <v>1027</v>
      </c>
      <c r="M25" s="205" t="s">
        <v>1044</v>
      </c>
    </row>
    <row r="26" spans="1:13" ht="15.75">
      <c r="A26" s="122"/>
      <c r="B26" s="17" t="s">
        <v>1037</v>
      </c>
      <c r="C26" s="44">
        <v>205</v>
      </c>
      <c r="D26" s="43">
        <v>6.53</v>
      </c>
      <c r="E26" s="43">
        <v>0.87</v>
      </c>
      <c r="F26" s="43">
        <v>47.25</v>
      </c>
      <c r="G26" s="44">
        <v>223</v>
      </c>
      <c r="H26" s="43">
        <v>53.4</v>
      </c>
      <c r="I26" s="43">
        <v>32.7</v>
      </c>
      <c r="J26" s="43">
        <v>1.2</v>
      </c>
      <c r="K26" s="43">
        <v>0</v>
      </c>
      <c r="L26" s="16" t="s">
        <v>1027</v>
      </c>
      <c r="M26" s="205" t="s">
        <v>1044</v>
      </c>
    </row>
    <row r="27" spans="1:13" ht="15.75">
      <c r="A27" s="122"/>
      <c r="B27" s="17" t="s">
        <v>1026</v>
      </c>
      <c r="C27" s="12">
        <v>160</v>
      </c>
      <c r="D27" s="43">
        <v>8.86</v>
      </c>
      <c r="E27" s="43">
        <v>5.98</v>
      </c>
      <c r="F27" s="43">
        <v>44.7</v>
      </c>
      <c r="G27" s="44">
        <v>268</v>
      </c>
      <c r="H27" s="43">
        <v>16</v>
      </c>
      <c r="I27" s="43">
        <v>140</v>
      </c>
      <c r="J27" s="43">
        <v>4.8</v>
      </c>
      <c r="K27" s="43">
        <v>0</v>
      </c>
      <c r="L27" s="16" t="s">
        <v>1027</v>
      </c>
      <c r="M27" s="205" t="s">
        <v>1045</v>
      </c>
    </row>
    <row r="28" spans="1:13" ht="15.75">
      <c r="A28" s="122"/>
      <c r="B28" s="17" t="s">
        <v>1026</v>
      </c>
      <c r="C28" s="12">
        <v>210</v>
      </c>
      <c r="D28" s="43">
        <v>11.79</v>
      </c>
      <c r="E28" s="43">
        <v>6.77</v>
      </c>
      <c r="F28" s="43">
        <v>57.95</v>
      </c>
      <c r="G28" s="44">
        <v>340</v>
      </c>
      <c r="H28" s="43">
        <v>21.1</v>
      </c>
      <c r="I28" s="43">
        <v>186.7</v>
      </c>
      <c r="J28" s="43">
        <v>6.4</v>
      </c>
      <c r="K28" s="43">
        <v>0</v>
      </c>
      <c r="L28" s="16" t="s">
        <v>1027</v>
      </c>
      <c r="M28" s="205" t="s">
        <v>1045</v>
      </c>
    </row>
    <row r="29" spans="1:13" ht="15.75">
      <c r="A29" s="122"/>
      <c r="B29" s="17" t="s">
        <v>1029</v>
      </c>
      <c r="C29" s="12">
        <v>160</v>
      </c>
      <c r="D29" s="43">
        <v>6.8</v>
      </c>
      <c r="E29" s="43">
        <v>5.61</v>
      </c>
      <c r="F29" s="43">
        <v>43.94</v>
      </c>
      <c r="G29" s="44">
        <v>253</v>
      </c>
      <c r="H29" s="43">
        <v>17.9</v>
      </c>
      <c r="I29" s="43">
        <v>48.8</v>
      </c>
      <c r="J29" s="43">
        <v>1.7</v>
      </c>
      <c r="K29" s="43">
        <v>0</v>
      </c>
      <c r="L29" s="16" t="s">
        <v>1027</v>
      </c>
      <c r="M29" s="205" t="s">
        <v>1046</v>
      </c>
    </row>
    <row r="30" spans="1:13" ht="15.75">
      <c r="A30" s="122"/>
      <c r="B30" s="17" t="s">
        <v>1029</v>
      </c>
      <c r="C30" s="12">
        <v>210</v>
      </c>
      <c r="D30" s="43">
        <v>9.06</v>
      </c>
      <c r="E30" s="43">
        <v>6.27</v>
      </c>
      <c r="F30" s="43">
        <v>56.93</v>
      </c>
      <c r="G30" s="44">
        <v>320</v>
      </c>
      <c r="H30" s="43">
        <v>23.6</v>
      </c>
      <c r="I30" s="43">
        <v>65.1</v>
      </c>
      <c r="J30" s="43">
        <v>2.2</v>
      </c>
      <c r="K30" s="43">
        <v>0</v>
      </c>
      <c r="L30" s="16" t="s">
        <v>1027</v>
      </c>
      <c r="M30" s="205" t="s">
        <v>1046</v>
      </c>
    </row>
    <row r="31" spans="1:13" ht="15.75">
      <c r="A31" s="122"/>
      <c r="B31" s="17" t="s">
        <v>1031</v>
      </c>
      <c r="C31" s="12">
        <v>160</v>
      </c>
      <c r="D31" s="43">
        <v>6.51</v>
      </c>
      <c r="E31" s="43">
        <v>4.35</v>
      </c>
      <c r="F31" s="43">
        <v>44.94</v>
      </c>
      <c r="G31" s="44">
        <v>245</v>
      </c>
      <c r="H31" s="43">
        <v>25.6</v>
      </c>
      <c r="I31" s="43">
        <v>35.3</v>
      </c>
      <c r="J31" s="43">
        <v>2.9</v>
      </c>
      <c r="K31" s="43">
        <v>0</v>
      </c>
      <c r="L31" s="16" t="s">
        <v>1027</v>
      </c>
      <c r="M31" s="205" t="s">
        <v>1047</v>
      </c>
    </row>
    <row r="32" spans="1:13" ht="15.75">
      <c r="A32" s="122"/>
      <c r="B32" s="17" t="s">
        <v>1031</v>
      </c>
      <c r="C32" s="12">
        <v>210</v>
      </c>
      <c r="D32" s="43">
        <v>8.544375</v>
      </c>
      <c r="E32" s="43">
        <v>5.709375</v>
      </c>
      <c r="F32" s="43">
        <v>58.98375</v>
      </c>
      <c r="G32" s="44">
        <v>321.5625</v>
      </c>
      <c r="H32" s="43">
        <v>25.6</v>
      </c>
      <c r="I32" s="43">
        <v>35.3</v>
      </c>
      <c r="J32" s="43">
        <v>2.8</v>
      </c>
      <c r="K32" s="43">
        <v>0</v>
      </c>
      <c r="L32" s="16" t="s">
        <v>1027</v>
      </c>
      <c r="M32" s="205" t="s">
        <v>1047</v>
      </c>
    </row>
    <row r="33" spans="1:13" ht="15.75">
      <c r="A33" s="122"/>
      <c r="B33" s="17" t="s">
        <v>1033</v>
      </c>
      <c r="C33" s="12">
        <v>160</v>
      </c>
      <c r="D33" s="43">
        <v>3.72</v>
      </c>
      <c r="E33" s="43">
        <v>4.16</v>
      </c>
      <c r="F33" s="43">
        <v>43.61</v>
      </c>
      <c r="G33" s="44">
        <v>227</v>
      </c>
      <c r="H33" s="43">
        <v>62</v>
      </c>
      <c r="I33" s="43">
        <v>26.3</v>
      </c>
      <c r="J33" s="43">
        <v>0.6</v>
      </c>
      <c r="K33" s="43">
        <v>0</v>
      </c>
      <c r="L33" s="16" t="s">
        <v>1027</v>
      </c>
      <c r="M33" s="205" t="s">
        <v>1048</v>
      </c>
    </row>
    <row r="34" spans="1:13" ht="15.75">
      <c r="A34" s="122"/>
      <c r="B34" s="17" t="s">
        <v>1033</v>
      </c>
      <c r="C34" s="12">
        <v>210</v>
      </c>
      <c r="D34" s="43">
        <v>4.94</v>
      </c>
      <c r="E34" s="43">
        <v>4.34</v>
      </c>
      <c r="F34" s="43">
        <v>56.45</v>
      </c>
      <c r="G34" s="44">
        <v>285</v>
      </c>
      <c r="H34" s="43">
        <v>78</v>
      </c>
      <c r="I34" s="43">
        <v>35.1</v>
      </c>
      <c r="J34" s="43">
        <v>0.8</v>
      </c>
      <c r="K34" s="43">
        <v>0</v>
      </c>
      <c r="L34" s="16" t="s">
        <v>1027</v>
      </c>
      <c r="M34" s="205" t="s">
        <v>1048</v>
      </c>
    </row>
    <row r="35" spans="1:13" ht="15.75">
      <c r="A35" s="122"/>
      <c r="B35" s="17" t="s">
        <v>1035</v>
      </c>
      <c r="C35" s="12">
        <v>160</v>
      </c>
      <c r="D35" s="43">
        <v>4.6</v>
      </c>
      <c r="E35" s="43">
        <v>4.18</v>
      </c>
      <c r="F35" s="43">
        <v>37.59</v>
      </c>
      <c r="G35" s="44">
        <v>206</v>
      </c>
      <c r="H35" s="43">
        <v>20.7</v>
      </c>
      <c r="I35" s="43">
        <v>19.6</v>
      </c>
      <c r="J35" s="43">
        <v>0.9</v>
      </c>
      <c r="K35" s="43">
        <v>0</v>
      </c>
      <c r="L35" s="16" t="s">
        <v>1027</v>
      </c>
      <c r="M35" s="205" t="s">
        <v>1049</v>
      </c>
    </row>
    <row r="36" spans="1:13" ht="15.75">
      <c r="A36" s="122"/>
      <c r="B36" s="17" t="s">
        <v>1035</v>
      </c>
      <c r="C36" s="12">
        <v>210</v>
      </c>
      <c r="D36" s="43">
        <v>6.11</v>
      </c>
      <c r="E36" s="43">
        <v>4.36</v>
      </c>
      <c r="F36" s="43">
        <v>48.42</v>
      </c>
      <c r="G36" s="44">
        <v>257</v>
      </c>
      <c r="H36" s="43">
        <v>27.2</v>
      </c>
      <c r="I36" s="43">
        <v>26.2</v>
      </c>
      <c r="J36" s="43">
        <v>1.2</v>
      </c>
      <c r="K36" s="43">
        <v>0</v>
      </c>
      <c r="L36" s="16" t="s">
        <v>1027</v>
      </c>
      <c r="M36" s="205" t="s">
        <v>1049</v>
      </c>
    </row>
    <row r="37" spans="1:13" ht="15.75">
      <c r="A37" s="122"/>
      <c r="B37" s="17" t="s">
        <v>1037</v>
      </c>
      <c r="C37" s="12">
        <v>160</v>
      </c>
      <c r="D37" s="43">
        <v>4.94</v>
      </c>
      <c r="E37" s="43">
        <v>4.28</v>
      </c>
      <c r="F37" s="43">
        <v>36.75</v>
      </c>
      <c r="G37" s="44">
        <v>205</v>
      </c>
      <c r="H37" s="43">
        <v>41.2</v>
      </c>
      <c r="I37" s="43">
        <v>24.5</v>
      </c>
      <c r="J37" s="43">
        <v>0.9</v>
      </c>
      <c r="K37" s="43">
        <v>0</v>
      </c>
      <c r="L37" s="16" t="s">
        <v>1027</v>
      </c>
      <c r="M37" s="205" t="s">
        <v>1050</v>
      </c>
    </row>
    <row r="38" spans="1:13" ht="15.75">
      <c r="A38" s="122"/>
      <c r="B38" s="17" t="s">
        <v>1037</v>
      </c>
      <c r="C38" s="12">
        <v>210</v>
      </c>
      <c r="D38" s="43">
        <v>6.57</v>
      </c>
      <c r="E38" s="43">
        <v>4.49</v>
      </c>
      <c r="F38" s="43">
        <v>47.31</v>
      </c>
      <c r="G38" s="44">
        <v>256</v>
      </c>
      <c r="H38" s="43">
        <v>54.6</v>
      </c>
      <c r="I38" s="43">
        <v>32.7</v>
      </c>
      <c r="J38" s="43">
        <v>1.2</v>
      </c>
      <c r="K38" s="43">
        <v>0</v>
      </c>
      <c r="L38" s="16" t="s">
        <v>1027</v>
      </c>
      <c r="M38" s="205" t="s">
        <v>1050</v>
      </c>
    </row>
    <row r="39" spans="1:13" ht="15.75">
      <c r="A39" s="104" t="s">
        <v>1051</v>
      </c>
      <c r="B39" s="17" t="s">
        <v>1052</v>
      </c>
      <c r="C39" s="12">
        <v>155</v>
      </c>
      <c r="D39" s="43">
        <v>7.9</v>
      </c>
      <c r="E39" s="43">
        <v>5.16</v>
      </c>
      <c r="F39" s="43">
        <v>35.39</v>
      </c>
      <c r="G39" s="44">
        <v>220</v>
      </c>
      <c r="H39" s="43">
        <v>19.8</v>
      </c>
      <c r="I39" s="43">
        <v>128.1</v>
      </c>
      <c r="J39" s="43">
        <v>4.2</v>
      </c>
      <c r="K39" s="43">
        <v>4.2</v>
      </c>
      <c r="L39" s="16" t="s">
        <v>1053</v>
      </c>
      <c r="M39" s="205" t="s">
        <v>1028</v>
      </c>
    </row>
    <row r="40" spans="1:13" ht="15.75">
      <c r="A40" s="104"/>
      <c r="B40" s="17" t="s">
        <v>1052</v>
      </c>
      <c r="C40" s="12">
        <v>205</v>
      </c>
      <c r="D40" s="43">
        <v>10.97</v>
      </c>
      <c r="E40" s="43">
        <v>5.9</v>
      </c>
      <c r="F40" s="43">
        <v>49.13</v>
      </c>
      <c r="G40" s="44">
        <v>293</v>
      </c>
      <c r="H40" s="43">
        <v>26.3</v>
      </c>
      <c r="I40" s="43">
        <v>177.4</v>
      </c>
      <c r="J40" s="43">
        <v>5.8</v>
      </c>
      <c r="K40" s="43">
        <v>0.8</v>
      </c>
      <c r="L40" s="16" t="s">
        <v>1053</v>
      </c>
      <c r="M40" s="205" t="s">
        <v>1028</v>
      </c>
    </row>
    <row r="41" spans="1:13" ht="15.75">
      <c r="A41" s="104"/>
      <c r="B41" s="17" t="s">
        <v>1054</v>
      </c>
      <c r="C41" s="44">
        <v>155</v>
      </c>
      <c r="D41" s="43">
        <v>6.18</v>
      </c>
      <c r="E41" s="43">
        <v>4.88</v>
      </c>
      <c r="F41" s="43">
        <v>35</v>
      </c>
      <c r="G41" s="44">
        <v>209</v>
      </c>
      <c r="H41" s="43">
        <v>21.6</v>
      </c>
      <c r="I41" s="43">
        <v>50.1</v>
      </c>
      <c r="J41" s="43">
        <v>1.5</v>
      </c>
      <c r="K41" s="43">
        <v>0.6</v>
      </c>
      <c r="L41" s="16" t="s">
        <v>1053</v>
      </c>
      <c r="M41" s="205" t="s">
        <v>1030</v>
      </c>
    </row>
    <row r="42" spans="1:13" ht="15.75">
      <c r="A42" s="104"/>
      <c r="B42" s="17" t="s">
        <v>1054</v>
      </c>
      <c r="C42" s="44">
        <v>205</v>
      </c>
      <c r="D42" s="43">
        <v>8.5</v>
      </c>
      <c r="E42" s="43">
        <v>5.49</v>
      </c>
      <c r="F42" s="43">
        <v>48.21</v>
      </c>
      <c r="G42" s="44">
        <v>276</v>
      </c>
      <c r="H42" s="43">
        <v>28.6</v>
      </c>
      <c r="I42" s="43">
        <v>68</v>
      </c>
      <c r="J42" s="43">
        <v>2.1</v>
      </c>
      <c r="K42" s="43">
        <v>0.8</v>
      </c>
      <c r="L42" s="16" t="s">
        <v>1053</v>
      </c>
      <c r="M42" s="205" t="s">
        <v>1030</v>
      </c>
    </row>
    <row r="43" spans="1:13" ht="15.75">
      <c r="A43" s="104"/>
      <c r="B43" s="17" t="s">
        <v>1054</v>
      </c>
      <c r="C43" s="44">
        <v>155</v>
      </c>
      <c r="D43" s="43">
        <v>5.93</v>
      </c>
      <c r="E43" s="43">
        <v>3.89</v>
      </c>
      <c r="F43" s="43">
        <v>35.86</v>
      </c>
      <c r="G43" s="44">
        <v>202</v>
      </c>
      <c r="H43" s="43">
        <v>28.2</v>
      </c>
      <c r="I43" s="43">
        <v>38.3</v>
      </c>
      <c r="J43" s="43">
        <v>2.6</v>
      </c>
      <c r="K43" s="43">
        <v>0.6</v>
      </c>
      <c r="L43" s="16" t="s">
        <v>1053</v>
      </c>
      <c r="M43" s="205" t="s">
        <v>1032</v>
      </c>
    </row>
    <row r="44" spans="1:13" ht="15.75">
      <c r="A44" s="104"/>
      <c r="B44" s="17" t="s">
        <v>1054</v>
      </c>
      <c r="C44" s="44">
        <v>205</v>
      </c>
      <c r="D44" s="43">
        <v>6.85</v>
      </c>
      <c r="E44" s="43">
        <v>3.98</v>
      </c>
      <c r="F44" s="43">
        <v>41.48</v>
      </c>
      <c r="G44" s="44">
        <v>229</v>
      </c>
      <c r="H44" s="43">
        <v>33</v>
      </c>
      <c r="I44" s="43">
        <v>44.7</v>
      </c>
      <c r="J44" s="43">
        <v>3</v>
      </c>
      <c r="K44" s="43">
        <v>0.8</v>
      </c>
      <c r="L44" s="16" t="s">
        <v>1053</v>
      </c>
      <c r="M44" s="205" t="s">
        <v>1032</v>
      </c>
    </row>
    <row r="45" spans="1:13" ht="15.75">
      <c r="A45" s="104"/>
      <c r="B45" s="17" t="s">
        <v>1055</v>
      </c>
      <c r="C45" s="44">
        <v>155</v>
      </c>
      <c r="D45" s="43">
        <v>3.5</v>
      </c>
      <c r="E45" s="43">
        <v>0.44</v>
      </c>
      <c r="F45" s="43">
        <v>34.69</v>
      </c>
      <c r="G45" s="44">
        <v>186</v>
      </c>
      <c r="H45" s="43">
        <v>11.4</v>
      </c>
      <c r="I45" s="43">
        <v>30.5</v>
      </c>
      <c r="J45" s="43">
        <v>0.6</v>
      </c>
      <c r="K45" s="43">
        <v>0.6</v>
      </c>
      <c r="L45" s="16" t="s">
        <v>1053</v>
      </c>
      <c r="M45" s="205" t="s">
        <v>1034</v>
      </c>
    </row>
    <row r="46" spans="1:13" ht="15.75">
      <c r="A46" s="104"/>
      <c r="B46" s="17" t="s">
        <v>1055</v>
      </c>
      <c r="C46" s="44">
        <v>205</v>
      </c>
      <c r="D46" s="43">
        <v>4.8</v>
      </c>
      <c r="E46" s="43">
        <v>3.91</v>
      </c>
      <c r="F46" s="43">
        <v>47.81</v>
      </c>
      <c r="G46" s="44">
        <v>246</v>
      </c>
      <c r="H46" s="43">
        <v>14.6</v>
      </c>
      <c r="I46" s="43">
        <v>40.9</v>
      </c>
      <c r="J46" s="43">
        <v>0.8</v>
      </c>
      <c r="K46" s="43">
        <v>0.8</v>
      </c>
      <c r="L46" s="16" t="s">
        <v>1053</v>
      </c>
      <c r="M46" s="205" t="s">
        <v>1034</v>
      </c>
    </row>
    <row r="47" spans="1:13" ht="15.75">
      <c r="A47" s="104"/>
      <c r="B47" s="17" t="s">
        <v>1054</v>
      </c>
      <c r="C47" s="44">
        <v>155</v>
      </c>
      <c r="D47" s="43">
        <v>4.27</v>
      </c>
      <c r="E47" s="43">
        <v>3.75</v>
      </c>
      <c r="F47" s="43">
        <v>29.53</v>
      </c>
      <c r="G47" s="44">
        <v>169</v>
      </c>
      <c r="H47" s="43">
        <v>23.9</v>
      </c>
      <c r="I47" s="43">
        <v>24.7</v>
      </c>
      <c r="J47" s="43">
        <v>0.9</v>
      </c>
      <c r="K47" s="43">
        <v>0.6</v>
      </c>
      <c r="L47" s="16" t="s">
        <v>1053</v>
      </c>
      <c r="M47" s="205" t="s">
        <v>1036</v>
      </c>
    </row>
    <row r="48" spans="1:13" ht="15.75">
      <c r="A48" s="104"/>
      <c r="B48" s="17" t="s">
        <v>1054</v>
      </c>
      <c r="C48" s="44">
        <v>205</v>
      </c>
      <c r="D48" s="43">
        <v>5.85</v>
      </c>
      <c r="E48" s="43">
        <v>3.93</v>
      </c>
      <c r="F48" s="43">
        <v>40.67</v>
      </c>
      <c r="G48" s="44">
        <v>221</v>
      </c>
      <c r="H48" s="43">
        <v>31.9</v>
      </c>
      <c r="I48" s="43">
        <v>32.9</v>
      </c>
      <c r="J48" s="43">
        <v>1.3</v>
      </c>
      <c r="K48" s="43">
        <v>0.8</v>
      </c>
      <c r="L48" s="16" t="s">
        <v>1053</v>
      </c>
      <c r="M48" s="205" t="s">
        <v>1036</v>
      </c>
    </row>
    <row r="49" spans="1:13" ht="15.75">
      <c r="A49" s="104"/>
      <c r="B49" s="17" t="s">
        <v>1054</v>
      </c>
      <c r="C49" s="44">
        <v>155</v>
      </c>
      <c r="D49" s="43">
        <v>4.56</v>
      </c>
      <c r="E49" s="43">
        <v>3.83</v>
      </c>
      <c r="F49" s="43">
        <v>28.82</v>
      </c>
      <c r="G49" s="44">
        <v>168</v>
      </c>
      <c r="H49" s="43">
        <v>41.7</v>
      </c>
      <c r="I49" s="43">
        <v>29</v>
      </c>
      <c r="J49" s="43">
        <v>0.9</v>
      </c>
      <c r="K49" s="43">
        <v>0.6</v>
      </c>
      <c r="L49" s="16" t="s">
        <v>1053</v>
      </c>
      <c r="M49" s="205" t="s">
        <v>1038</v>
      </c>
    </row>
    <row r="50" spans="1:13" ht="15.75">
      <c r="A50" s="104"/>
      <c r="B50" s="17" t="s">
        <v>1054</v>
      </c>
      <c r="C50" s="44">
        <v>205</v>
      </c>
      <c r="D50" s="43">
        <v>6.27</v>
      </c>
      <c r="E50" s="43">
        <v>4.04</v>
      </c>
      <c r="F50" s="43">
        <v>39.68</v>
      </c>
      <c r="G50" s="44">
        <v>220</v>
      </c>
      <c r="H50" s="43">
        <v>56.6</v>
      </c>
      <c r="I50" s="43">
        <v>38.8</v>
      </c>
      <c r="J50" s="43">
        <v>1.3</v>
      </c>
      <c r="K50" s="43">
        <v>0.8</v>
      </c>
      <c r="L50" s="16" t="s">
        <v>1053</v>
      </c>
      <c r="M50" s="205" t="s">
        <v>1038</v>
      </c>
    </row>
    <row r="51" spans="1:13" ht="15.75">
      <c r="A51" s="104" t="s">
        <v>1056</v>
      </c>
      <c r="B51" s="17" t="s">
        <v>1057</v>
      </c>
      <c r="C51" s="18" t="s">
        <v>1058</v>
      </c>
      <c r="D51" s="8">
        <v>5.57</v>
      </c>
      <c r="E51" s="8">
        <v>9.43</v>
      </c>
      <c r="F51" s="8">
        <v>43.19</v>
      </c>
      <c r="G51" s="9">
        <v>280</v>
      </c>
      <c r="H51" s="8">
        <v>35.2</v>
      </c>
      <c r="I51" s="8">
        <v>50.3</v>
      </c>
      <c r="J51" s="8">
        <v>2.1</v>
      </c>
      <c r="K51" s="8">
        <v>1.3</v>
      </c>
      <c r="L51" s="16" t="s">
        <v>1059</v>
      </c>
      <c r="M51" s="206"/>
    </row>
    <row r="52" spans="1:13" ht="15.75">
      <c r="A52" s="104"/>
      <c r="B52" s="17" t="s">
        <v>1057</v>
      </c>
      <c r="C52" s="18" t="s">
        <v>1060</v>
      </c>
      <c r="D52" s="8">
        <v>7.43</v>
      </c>
      <c r="E52" s="8">
        <v>11.92</v>
      </c>
      <c r="F52" s="8">
        <v>57.47</v>
      </c>
      <c r="G52" s="9">
        <v>367</v>
      </c>
      <c r="H52" s="8">
        <v>47</v>
      </c>
      <c r="I52" s="8">
        <v>67.6</v>
      </c>
      <c r="J52" s="8">
        <v>2.9</v>
      </c>
      <c r="K52" s="8">
        <v>1.7</v>
      </c>
      <c r="L52" s="16" t="s">
        <v>1059</v>
      </c>
      <c r="M52" s="206"/>
    </row>
    <row r="53" spans="1:13" ht="15.75">
      <c r="A53" s="104"/>
      <c r="B53" s="17" t="s">
        <v>2100</v>
      </c>
      <c r="C53" s="18">
        <v>135</v>
      </c>
      <c r="D53" s="8">
        <v>4.1</v>
      </c>
      <c r="E53" s="8">
        <v>4.2</v>
      </c>
      <c r="F53" s="8">
        <v>18.2</v>
      </c>
      <c r="G53" s="9">
        <v>127</v>
      </c>
      <c r="H53" s="8">
        <v>8</v>
      </c>
      <c r="I53" s="8">
        <v>64</v>
      </c>
      <c r="J53" s="8">
        <v>2.2</v>
      </c>
      <c r="K53" s="8">
        <v>0</v>
      </c>
      <c r="L53" s="16" t="s">
        <v>96</v>
      </c>
      <c r="M53" s="205" t="s">
        <v>1028</v>
      </c>
    </row>
    <row r="54" spans="1:13" ht="15.75">
      <c r="A54" s="104" t="s">
        <v>1061</v>
      </c>
      <c r="B54" s="17" t="s">
        <v>2100</v>
      </c>
      <c r="C54" s="12">
        <v>155</v>
      </c>
      <c r="D54" s="43">
        <v>4.67</v>
      </c>
      <c r="E54" s="43">
        <v>4.86</v>
      </c>
      <c r="F54" s="43">
        <v>20.94</v>
      </c>
      <c r="G54" s="44">
        <v>146</v>
      </c>
      <c r="H54" s="43">
        <v>9.2</v>
      </c>
      <c r="I54" s="43">
        <v>73.5</v>
      </c>
      <c r="J54" s="43">
        <v>2.5</v>
      </c>
      <c r="K54" s="43">
        <v>0</v>
      </c>
      <c r="L54" s="16" t="s">
        <v>96</v>
      </c>
      <c r="M54" s="205" t="s">
        <v>1028</v>
      </c>
    </row>
    <row r="55" spans="1:13" ht="15.75">
      <c r="A55" s="104"/>
      <c r="B55" s="17" t="s">
        <v>2100</v>
      </c>
      <c r="C55" s="12">
        <v>185</v>
      </c>
      <c r="D55" s="43">
        <v>5.6</v>
      </c>
      <c r="E55" s="43">
        <v>4.8</v>
      </c>
      <c r="F55" s="43">
        <v>25.1</v>
      </c>
      <c r="G55" s="44">
        <v>166</v>
      </c>
      <c r="H55" s="43">
        <v>10.9</v>
      </c>
      <c r="I55" s="43">
        <v>88.3</v>
      </c>
      <c r="J55" s="43">
        <v>3</v>
      </c>
      <c r="K55" s="43">
        <v>0</v>
      </c>
      <c r="L55" s="16" t="s">
        <v>96</v>
      </c>
      <c r="M55" s="205" t="s">
        <v>1028</v>
      </c>
    </row>
    <row r="56" spans="1:13" ht="15.75">
      <c r="A56" s="104"/>
      <c r="B56" s="17" t="s">
        <v>2100</v>
      </c>
      <c r="C56" s="12">
        <v>205</v>
      </c>
      <c r="D56" s="43">
        <v>6.21</v>
      </c>
      <c r="E56" s="43">
        <v>5.28</v>
      </c>
      <c r="F56" s="43">
        <v>27.9</v>
      </c>
      <c r="G56" s="44">
        <v>184</v>
      </c>
      <c r="H56" s="43">
        <v>12.1</v>
      </c>
      <c r="I56" s="43">
        <v>98.1</v>
      </c>
      <c r="J56" s="43">
        <v>3.3</v>
      </c>
      <c r="K56" s="43">
        <v>0</v>
      </c>
      <c r="L56" s="16" t="s">
        <v>96</v>
      </c>
      <c r="M56" s="205" t="s">
        <v>1028</v>
      </c>
    </row>
    <row r="57" spans="1:13" ht="15.75">
      <c r="A57" s="104"/>
      <c r="B57" s="17" t="s">
        <v>1062</v>
      </c>
      <c r="C57" s="44">
        <v>155</v>
      </c>
      <c r="D57" s="43">
        <v>4.27</v>
      </c>
      <c r="E57" s="43">
        <v>4.86</v>
      </c>
      <c r="F57" s="43">
        <v>24.43</v>
      </c>
      <c r="G57" s="44">
        <v>159</v>
      </c>
      <c r="H57" s="43">
        <v>11.8</v>
      </c>
      <c r="I57" s="43">
        <v>30.5</v>
      </c>
      <c r="J57" s="43">
        <v>1</v>
      </c>
      <c r="K57" s="43">
        <v>0</v>
      </c>
      <c r="L57" s="16" t="s">
        <v>96</v>
      </c>
      <c r="M57" s="205" t="s">
        <v>1030</v>
      </c>
    </row>
    <row r="58" spans="1:13" ht="15.75">
      <c r="A58" s="104"/>
      <c r="B58" s="17" t="s">
        <v>1062</v>
      </c>
      <c r="C58" s="44">
        <v>205</v>
      </c>
      <c r="D58" s="43">
        <v>5.67</v>
      </c>
      <c r="E58" s="43">
        <v>5.28</v>
      </c>
      <c r="F58" s="43">
        <v>32.55</v>
      </c>
      <c r="G58" s="44">
        <v>200</v>
      </c>
      <c r="H58" s="43">
        <v>15.5</v>
      </c>
      <c r="I58" s="43">
        <v>40.7</v>
      </c>
      <c r="J58" s="43">
        <v>1.3</v>
      </c>
      <c r="K58" s="43">
        <v>0</v>
      </c>
      <c r="L58" s="16" t="s">
        <v>96</v>
      </c>
      <c r="M58" s="205" t="s">
        <v>1030</v>
      </c>
    </row>
    <row r="59" spans="1:13" ht="15.75">
      <c r="A59" s="104"/>
      <c r="B59" s="17" t="s">
        <v>1063</v>
      </c>
      <c r="C59" s="44">
        <v>155</v>
      </c>
      <c r="D59" s="43">
        <v>4.08</v>
      </c>
      <c r="E59" s="43">
        <v>4.08</v>
      </c>
      <c r="F59" s="43">
        <v>25.05</v>
      </c>
      <c r="G59" s="44">
        <v>153</v>
      </c>
      <c r="H59" s="43">
        <v>16.6</v>
      </c>
      <c r="I59" s="43">
        <v>22.1</v>
      </c>
      <c r="J59" s="43">
        <v>20</v>
      </c>
      <c r="K59" s="43">
        <v>0</v>
      </c>
      <c r="L59" s="16" t="s">
        <v>96</v>
      </c>
      <c r="M59" s="205" t="s">
        <v>1032</v>
      </c>
    </row>
    <row r="60" spans="1:13" ht="15.75">
      <c r="A60" s="104"/>
      <c r="B60" s="17" t="s">
        <v>1063</v>
      </c>
      <c r="C60" s="44">
        <v>205</v>
      </c>
      <c r="D60" s="43">
        <v>5.43</v>
      </c>
      <c r="E60" s="43">
        <v>4.23</v>
      </c>
      <c r="F60" s="43">
        <v>33.38</v>
      </c>
      <c r="G60" s="44">
        <v>193</v>
      </c>
      <c r="H60" s="43">
        <v>21.5</v>
      </c>
      <c r="I60" s="43">
        <v>29.4</v>
      </c>
      <c r="J60" s="43">
        <v>2.3</v>
      </c>
      <c r="K60" s="43">
        <v>0</v>
      </c>
      <c r="L60" s="16" t="s">
        <v>96</v>
      </c>
      <c r="M60" s="205" t="s">
        <v>1032</v>
      </c>
    </row>
    <row r="61" spans="1:13" ht="15.75">
      <c r="A61" s="104"/>
      <c r="B61" s="17" t="s">
        <v>1064</v>
      </c>
      <c r="C61" s="44">
        <v>155</v>
      </c>
      <c r="D61" s="43">
        <v>2.32</v>
      </c>
      <c r="E61" s="43">
        <v>3.96</v>
      </c>
      <c r="F61" s="43">
        <v>24.08</v>
      </c>
      <c r="G61" s="44">
        <v>141</v>
      </c>
      <c r="H61" s="43">
        <v>4.5</v>
      </c>
      <c r="I61" s="43">
        <v>16.4</v>
      </c>
      <c r="J61" s="43">
        <v>0.3</v>
      </c>
      <c r="K61" s="43">
        <v>0</v>
      </c>
      <c r="L61" s="16" t="s">
        <v>96</v>
      </c>
      <c r="M61" s="205" t="s">
        <v>1034</v>
      </c>
    </row>
    <row r="62" spans="1:13" ht="15.75">
      <c r="A62" s="104"/>
      <c r="B62" s="17" t="s">
        <v>1064</v>
      </c>
      <c r="C62" s="44">
        <v>205</v>
      </c>
      <c r="D62" s="43">
        <v>3.09</v>
      </c>
      <c r="E62" s="43">
        <v>4.07</v>
      </c>
      <c r="F62" s="43">
        <v>32.09</v>
      </c>
      <c r="G62" s="44">
        <v>177</v>
      </c>
      <c r="H62" s="43">
        <v>5.7</v>
      </c>
      <c r="I62" s="43">
        <v>21.8</v>
      </c>
      <c r="J62" s="43">
        <v>0.5</v>
      </c>
      <c r="K62" s="43">
        <v>0</v>
      </c>
      <c r="L62" s="16" t="s">
        <v>96</v>
      </c>
      <c r="M62" s="205" t="s">
        <v>1034</v>
      </c>
    </row>
    <row r="63" spans="1:13" ht="15.75">
      <c r="A63" s="104"/>
      <c r="B63" s="17" t="s">
        <v>1065</v>
      </c>
      <c r="C63" s="44">
        <v>155</v>
      </c>
      <c r="D63" s="43">
        <v>3.07</v>
      </c>
      <c r="E63" s="43">
        <v>3.99</v>
      </c>
      <c r="F63" s="43">
        <v>21.8</v>
      </c>
      <c r="G63" s="44">
        <v>135</v>
      </c>
      <c r="H63" s="43">
        <v>14.3</v>
      </c>
      <c r="I63" s="43">
        <v>13.1</v>
      </c>
      <c r="J63" s="43">
        <v>0.6</v>
      </c>
      <c r="K63" s="43">
        <v>0</v>
      </c>
      <c r="L63" s="16" t="s">
        <v>96</v>
      </c>
      <c r="M63" s="205" t="s">
        <v>1036</v>
      </c>
    </row>
    <row r="64" spans="1:13" ht="15.75">
      <c r="A64" s="104"/>
      <c r="B64" s="17" t="s">
        <v>1065</v>
      </c>
      <c r="C64" s="44">
        <v>205</v>
      </c>
      <c r="D64" s="43">
        <v>4.09</v>
      </c>
      <c r="E64" s="43">
        <v>4.11</v>
      </c>
      <c r="F64" s="43">
        <v>29.04</v>
      </c>
      <c r="G64" s="44">
        <v>170</v>
      </c>
      <c r="H64" s="43">
        <v>18.8</v>
      </c>
      <c r="I64" s="43">
        <v>17.5</v>
      </c>
      <c r="J64" s="43">
        <v>0.8</v>
      </c>
      <c r="K64" s="43">
        <v>0</v>
      </c>
      <c r="L64" s="16" t="s">
        <v>96</v>
      </c>
      <c r="M64" s="205" t="s">
        <v>1036</v>
      </c>
    </row>
    <row r="65" spans="1:13" ht="15.75">
      <c r="A65" s="104"/>
      <c r="B65" s="17" t="s">
        <v>1066</v>
      </c>
      <c r="C65" s="44">
        <v>155</v>
      </c>
      <c r="D65" s="43">
        <v>3.3</v>
      </c>
      <c r="E65" s="43">
        <v>4.06</v>
      </c>
      <c r="F65" s="43">
        <v>21.24</v>
      </c>
      <c r="G65" s="44">
        <v>135</v>
      </c>
      <c r="H65" s="43">
        <v>28</v>
      </c>
      <c r="I65" s="43">
        <v>16.4</v>
      </c>
      <c r="J65" s="43">
        <v>0.6</v>
      </c>
      <c r="K65" s="43">
        <v>0</v>
      </c>
      <c r="L65" s="16" t="s">
        <v>96</v>
      </c>
      <c r="M65" s="205" t="s">
        <v>1038</v>
      </c>
    </row>
    <row r="66" spans="1:13" ht="15.75">
      <c r="A66" s="104"/>
      <c r="B66" s="17" t="s">
        <v>1066</v>
      </c>
      <c r="C66" s="44">
        <v>205</v>
      </c>
      <c r="D66" s="43">
        <v>4.39</v>
      </c>
      <c r="E66" s="43">
        <v>4.2</v>
      </c>
      <c r="F66" s="43">
        <v>28.3</v>
      </c>
      <c r="G66" s="44">
        <v>169</v>
      </c>
      <c r="H66" s="43">
        <v>37.1</v>
      </c>
      <c r="I66" s="43">
        <v>21.8</v>
      </c>
      <c r="J66" s="43">
        <v>0.8</v>
      </c>
      <c r="K66" s="43">
        <v>0</v>
      </c>
      <c r="L66" s="16" t="s">
        <v>96</v>
      </c>
      <c r="M66" s="205" t="s">
        <v>1038</v>
      </c>
    </row>
    <row r="67" spans="1:13" ht="15.75">
      <c r="A67" s="104"/>
      <c r="B67" s="17" t="s">
        <v>1067</v>
      </c>
      <c r="C67" s="44">
        <v>155</v>
      </c>
      <c r="D67" s="43">
        <v>4.56</v>
      </c>
      <c r="E67" s="43">
        <v>5.91</v>
      </c>
      <c r="F67" s="43">
        <v>21.78</v>
      </c>
      <c r="G67" s="44">
        <v>159</v>
      </c>
      <c r="H67" s="43">
        <v>18.9</v>
      </c>
      <c r="I67" s="43">
        <v>42.1</v>
      </c>
      <c r="J67" s="43">
        <v>1.2</v>
      </c>
      <c r="K67" s="43">
        <v>0</v>
      </c>
      <c r="L67" s="16" t="s">
        <v>96</v>
      </c>
      <c r="M67" s="205" t="s">
        <v>1068</v>
      </c>
    </row>
    <row r="68" spans="1:13" ht="15.75">
      <c r="A68" s="104"/>
      <c r="B68" s="17" t="s">
        <v>1067</v>
      </c>
      <c r="C68" s="44">
        <v>205</v>
      </c>
      <c r="D68" s="43">
        <v>6.07</v>
      </c>
      <c r="E68" s="43">
        <v>6.68</v>
      </c>
      <c r="F68" s="43">
        <v>29.02</v>
      </c>
      <c r="G68" s="44">
        <v>200</v>
      </c>
      <c r="H68" s="43">
        <v>24.5</v>
      </c>
      <c r="I68" s="43">
        <v>56.2</v>
      </c>
      <c r="J68" s="43">
        <v>1.5</v>
      </c>
      <c r="K68" s="43">
        <v>0</v>
      </c>
      <c r="L68" s="16" t="s">
        <v>96</v>
      </c>
      <c r="M68" s="205" t="s">
        <v>1068</v>
      </c>
    </row>
    <row r="69" spans="1:13" ht="15.75">
      <c r="A69" s="104"/>
      <c r="B69" s="17" t="s">
        <v>1069</v>
      </c>
      <c r="C69" s="44">
        <v>155</v>
      </c>
      <c r="D69" s="43">
        <v>4.05</v>
      </c>
      <c r="E69" s="43">
        <v>5.69</v>
      </c>
      <c r="F69" s="43">
        <v>20.36</v>
      </c>
      <c r="G69" s="44">
        <v>149</v>
      </c>
      <c r="H69" s="43">
        <v>18.9</v>
      </c>
      <c r="I69" s="43">
        <v>42.1</v>
      </c>
      <c r="J69" s="43">
        <v>1.2</v>
      </c>
      <c r="K69" s="43">
        <v>0</v>
      </c>
      <c r="L69" s="16" t="s">
        <v>96</v>
      </c>
      <c r="M69" s="205" t="s">
        <v>1070</v>
      </c>
    </row>
    <row r="70" spans="1:13" ht="15.75">
      <c r="A70" s="104"/>
      <c r="B70" s="17" t="s">
        <v>1069</v>
      </c>
      <c r="C70" s="44">
        <v>205</v>
      </c>
      <c r="D70" s="43">
        <v>5.39</v>
      </c>
      <c r="E70" s="43">
        <v>6.38</v>
      </c>
      <c r="F70" s="43">
        <v>27.13</v>
      </c>
      <c r="G70" s="44">
        <v>187</v>
      </c>
      <c r="H70" s="43">
        <v>24.5</v>
      </c>
      <c r="I70" s="43">
        <v>56.2</v>
      </c>
      <c r="J70" s="43">
        <v>1.5</v>
      </c>
      <c r="K70" s="43">
        <v>0</v>
      </c>
      <c r="L70" s="16" t="s">
        <v>96</v>
      </c>
      <c r="M70" s="205" t="s">
        <v>1070</v>
      </c>
    </row>
    <row r="71" spans="1:13" ht="15.75">
      <c r="A71" s="104"/>
      <c r="B71" s="17" t="s">
        <v>1071</v>
      </c>
      <c r="C71" s="44">
        <v>155</v>
      </c>
      <c r="D71" s="43">
        <v>3.4</v>
      </c>
      <c r="E71" s="43">
        <v>3.96</v>
      </c>
      <c r="F71" s="43">
        <v>22.94</v>
      </c>
      <c r="G71" s="44">
        <v>141</v>
      </c>
      <c r="H71" s="43">
        <v>8.4</v>
      </c>
      <c r="I71" s="43">
        <v>5.9</v>
      </c>
      <c r="J71" s="43">
        <v>0.3</v>
      </c>
      <c r="K71" s="43">
        <v>0</v>
      </c>
      <c r="L71" s="16" t="s">
        <v>96</v>
      </c>
      <c r="M71" s="205" t="s">
        <v>1072</v>
      </c>
    </row>
    <row r="72" spans="1:13" ht="15.75">
      <c r="A72" s="104"/>
      <c r="B72" s="17" t="s">
        <v>1071</v>
      </c>
      <c r="C72" s="44">
        <v>205</v>
      </c>
      <c r="D72" s="43">
        <v>4.52</v>
      </c>
      <c r="E72" s="43">
        <v>4.07</v>
      </c>
      <c r="F72" s="43">
        <v>30.57</v>
      </c>
      <c r="G72" s="44">
        <v>177</v>
      </c>
      <c r="H72" s="43">
        <v>10.6</v>
      </c>
      <c r="I72" s="43">
        <v>7.9</v>
      </c>
      <c r="J72" s="43">
        <v>0.5</v>
      </c>
      <c r="K72" s="43">
        <v>0</v>
      </c>
      <c r="L72" s="16" t="s">
        <v>96</v>
      </c>
      <c r="M72" s="205" t="s">
        <v>1072</v>
      </c>
    </row>
    <row r="73" spans="1:13" ht="15.75">
      <c r="A73" s="104"/>
      <c r="B73" s="17" t="s">
        <v>1073</v>
      </c>
      <c r="C73" s="44">
        <v>155</v>
      </c>
      <c r="D73" s="43">
        <v>4.63</v>
      </c>
      <c r="E73" s="43">
        <v>1.24</v>
      </c>
      <c r="F73" s="43">
        <v>25.76</v>
      </c>
      <c r="G73" s="44">
        <v>133</v>
      </c>
      <c r="H73" s="43">
        <v>8.2</v>
      </c>
      <c r="I73" s="43">
        <v>73.5</v>
      </c>
      <c r="J73" s="43">
        <v>2.5</v>
      </c>
      <c r="K73" s="43">
        <v>0</v>
      </c>
      <c r="L73" s="16" t="s">
        <v>96</v>
      </c>
      <c r="M73" s="205" t="s">
        <v>1039</v>
      </c>
    </row>
    <row r="74" spans="1:13" ht="15.75">
      <c r="A74" s="104"/>
      <c r="B74" s="17" t="s">
        <v>1073</v>
      </c>
      <c r="C74" s="44">
        <v>205</v>
      </c>
      <c r="D74" s="43">
        <v>6.17</v>
      </c>
      <c r="E74" s="43">
        <v>1.65</v>
      </c>
      <c r="F74" s="43">
        <v>32.72</v>
      </c>
      <c r="G74" s="44">
        <v>170</v>
      </c>
      <c r="H74" s="43">
        <v>11</v>
      </c>
      <c r="I74" s="43">
        <v>98.1</v>
      </c>
      <c r="J74" s="43">
        <v>3.3</v>
      </c>
      <c r="K74" s="43">
        <v>0</v>
      </c>
      <c r="L74" s="16" t="s">
        <v>96</v>
      </c>
      <c r="M74" s="205" t="s">
        <v>1039</v>
      </c>
    </row>
    <row r="75" spans="1:13" ht="15.75">
      <c r="A75" s="104"/>
      <c r="B75" s="17" t="s">
        <v>149</v>
      </c>
      <c r="C75" s="44">
        <v>155</v>
      </c>
      <c r="D75" s="43">
        <v>4.23</v>
      </c>
      <c r="E75" s="43">
        <v>1.24</v>
      </c>
      <c r="F75" s="43">
        <v>29.26</v>
      </c>
      <c r="G75" s="44">
        <v>145</v>
      </c>
      <c r="H75" s="43">
        <v>10.8</v>
      </c>
      <c r="I75" s="43">
        <v>30.5</v>
      </c>
      <c r="J75" s="43">
        <v>1</v>
      </c>
      <c r="K75" s="43">
        <v>0</v>
      </c>
      <c r="L75" s="16" t="s">
        <v>96</v>
      </c>
      <c r="M75" s="205" t="s">
        <v>1040</v>
      </c>
    </row>
    <row r="76" spans="1:13" ht="15.75">
      <c r="A76" s="104"/>
      <c r="B76" s="17" t="s">
        <v>149</v>
      </c>
      <c r="C76" s="44">
        <v>205</v>
      </c>
      <c r="D76" s="43">
        <v>5.64</v>
      </c>
      <c r="E76" s="43">
        <v>1.65</v>
      </c>
      <c r="F76" s="43">
        <v>37.38</v>
      </c>
      <c r="G76" s="44">
        <v>187</v>
      </c>
      <c r="H76" s="43">
        <v>14.5</v>
      </c>
      <c r="I76" s="43">
        <v>40.7</v>
      </c>
      <c r="J76" s="43">
        <v>1.4</v>
      </c>
      <c r="K76" s="43">
        <v>0</v>
      </c>
      <c r="L76" s="16" t="s">
        <v>96</v>
      </c>
      <c r="M76" s="205" t="s">
        <v>1040</v>
      </c>
    </row>
    <row r="77" spans="1:13" ht="15.75">
      <c r="A77" s="104"/>
      <c r="B77" s="17" t="s">
        <v>767</v>
      </c>
      <c r="C77" s="44">
        <v>155</v>
      </c>
      <c r="D77" s="43">
        <v>4.04</v>
      </c>
      <c r="E77" s="43">
        <v>0.45</v>
      </c>
      <c r="F77" s="43">
        <v>29.88</v>
      </c>
      <c r="G77" s="44">
        <v>140</v>
      </c>
      <c r="H77" s="43">
        <v>15.6</v>
      </c>
      <c r="I77" s="43">
        <v>22.1</v>
      </c>
      <c r="J77" s="43">
        <v>1.8</v>
      </c>
      <c r="K77" s="43">
        <v>0</v>
      </c>
      <c r="L77" s="16" t="s">
        <v>96</v>
      </c>
      <c r="M77" s="205" t="s">
        <v>1041</v>
      </c>
    </row>
    <row r="78" spans="1:13" ht="15.75">
      <c r="A78" s="104"/>
      <c r="B78" s="17" t="s">
        <v>767</v>
      </c>
      <c r="C78" s="44">
        <v>205</v>
      </c>
      <c r="D78" s="43">
        <v>5.39</v>
      </c>
      <c r="E78" s="43">
        <v>0.6</v>
      </c>
      <c r="F78" s="43">
        <v>38.21</v>
      </c>
      <c r="G78" s="44">
        <v>180</v>
      </c>
      <c r="H78" s="43">
        <v>20.5</v>
      </c>
      <c r="I78" s="43">
        <v>29.4</v>
      </c>
      <c r="J78" s="43">
        <v>2.3</v>
      </c>
      <c r="K78" s="43">
        <v>0</v>
      </c>
      <c r="L78" s="16" t="s">
        <v>96</v>
      </c>
      <c r="M78" s="205" t="s">
        <v>1041</v>
      </c>
    </row>
    <row r="79" spans="1:13" ht="15.75">
      <c r="A79" s="104"/>
      <c r="B79" s="378" t="s">
        <v>768</v>
      </c>
      <c r="C79" s="367">
        <v>155</v>
      </c>
      <c r="D79" s="366">
        <v>2.28</v>
      </c>
      <c r="E79" s="366">
        <v>0.33</v>
      </c>
      <c r="F79" s="366">
        <v>28.91</v>
      </c>
      <c r="G79" s="367">
        <v>128</v>
      </c>
      <c r="H79" s="366">
        <v>3.5</v>
      </c>
      <c r="I79" s="366">
        <v>16.4</v>
      </c>
      <c r="J79" s="366">
        <v>0.4</v>
      </c>
      <c r="K79" s="366">
        <v>0</v>
      </c>
      <c r="L79" s="379" t="s">
        <v>96</v>
      </c>
      <c r="M79" s="205" t="s">
        <v>1042</v>
      </c>
    </row>
    <row r="80" spans="1:13" ht="15.75">
      <c r="A80" s="104"/>
      <c r="B80" s="378" t="s">
        <v>768</v>
      </c>
      <c r="C80" s="367">
        <v>205</v>
      </c>
      <c r="D80" s="366">
        <v>3.05</v>
      </c>
      <c r="E80" s="366">
        <v>0.44</v>
      </c>
      <c r="F80" s="366">
        <v>36.92</v>
      </c>
      <c r="G80" s="367">
        <v>164</v>
      </c>
      <c r="H80" s="366">
        <v>4.7</v>
      </c>
      <c r="I80" s="366">
        <v>21.8</v>
      </c>
      <c r="J80" s="366">
        <v>0.5</v>
      </c>
      <c r="K80" s="366">
        <v>0</v>
      </c>
      <c r="L80" s="379" t="s">
        <v>96</v>
      </c>
      <c r="M80" s="205" t="s">
        <v>1042</v>
      </c>
    </row>
    <row r="81" spans="1:13" ht="15.75">
      <c r="A81" s="104"/>
      <c r="B81" s="511" t="s">
        <v>2201</v>
      </c>
      <c r="C81" s="512">
        <v>203</v>
      </c>
      <c r="D81" s="513">
        <v>3.1</v>
      </c>
      <c r="E81" s="513">
        <v>0.4</v>
      </c>
      <c r="F81" s="513">
        <v>34.9</v>
      </c>
      <c r="G81" s="512">
        <v>156</v>
      </c>
      <c r="H81" s="513">
        <v>4.7</v>
      </c>
      <c r="I81" s="513">
        <v>21.8</v>
      </c>
      <c r="J81" s="513">
        <v>0.5</v>
      </c>
      <c r="K81" s="513">
        <v>0</v>
      </c>
      <c r="L81" s="514" t="s">
        <v>96</v>
      </c>
      <c r="M81" s="515" t="s">
        <v>1042</v>
      </c>
    </row>
    <row r="82" spans="1:13" ht="15.75">
      <c r="A82" s="104"/>
      <c r="B82" s="511" t="s">
        <v>2201</v>
      </c>
      <c r="C82" s="512">
        <v>153</v>
      </c>
      <c r="D82" s="513">
        <v>2.3</v>
      </c>
      <c r="E82" s="513">
        <v>0.3</v>
      </c>
      <c r="F82" s="513">
        <v>26.9</v>
      </c>
      <c r="G82" s="512">
        <v>120</v>
      </c>
      <c r="H82" s="513">
        <v>3.5</v>
      </c>
      <c r="I82" s="513">
        <v>16.4</v>
      </c>
      <c r="J82" s="513">
        <v>0.4</v>
      </c>
      <c r="K82" s="513">
        <v>0</v>
      </c>
      <c r="L82" s="514" t="s">
        <v>96</v>
      </c>
      <c r="M82" s="515" t="s">
        <v>1042</v>
      </c>
    </row>
    <row r="83" spans="1:13" ht="15.75">
      <c r="A83" s="104"/>
      <c r="B83" s="17" t="s">
        <v>1074</v>
      </c>
      <c r="C83" s="44">
        <v>155</v>
      </c>
      <c r="D83" s="43">
        <v>3.03</v>
      </c>
      <c r="E83" s="43">
        <v>0.37</v>
      </c>
      <c r="F83" s="43">
        <v>26.62</v>
      </c>
      <c r="G83" s="44">
        <v>122</v>
      </c>
      <c r="H83" s="43">
        <v>13.3</v>
      </c>
      <c r="I83" s="43">
        <v>13.1</v>
      </c>
      <c r="J83" s="43">
        <v>0.6</v>
      </c>
      <c r="K83" s="43">
        <v>0</v>
      </c>
      <c r="L83" s="16" t="s">
        <v>96</v>
      </c>
      <c r="M83" s="205" t="s">
        <v>1043</v>
      </c>
    </row>
    <row r="84" spans="1:13" ht="15.75">
      <c r="A84" s="104"/>
      <c r="B84" s="17" t="s">
        <v>1074</v>
      </c>
      <c r="C84" s="44">
        <v>205</v>
      </c>
      <c r="D84" s="43">
        <v>4.05</v>
      </c>
      <c r="E84" s="43">
        <v>0.49</v>
      </c>
      <c r="F84" s="43">
        <v>33.87</v>
      </c>
      <c r="G84" s="44">
        <v>156</v>
      </c>
      <c r="H84" s="43">
        <v>17.8</v>
      </c>
      <c r="I84" s="43">
        <v>17.5</v>
      </c>
      <c r="J84" s="43">
        <v>0.8</v>
      </c>
      <c r="K84" s="43">
        <v>0</v>
      </c>
      <c r="L84" s="16" t="s">
        <v>96</v>
      </c>
      <c r="M84" s="205" t="s">
        <v>1043</v>
      </c>
    </row>
    <row r="85" spans="1:13" ht="15.75">
      <c r="A85" s="104"/>
      <c r="B85" s="17" t="s">
        <v>1066</v>
      </c>
      <c r="C85" s="44">
        <v>155</v>
      </c>
      <c r="D85" s="43">
        <v>3.26</v>
      </c>
      <c r="E85" s="43">
        <v>0.43</v>
      </c>
      <c r="F85" s="43">
        <v>26.07</v>
      </c>
      <c r="G85" s="44">
        <v>121</v>
      </c>
      <c r="H85" s="43">
        <v>27</v>
      </c>
      <c r="I85" s="43">
        <v>16.4</v>
      </c>
      <c r="J85" s="43">
        <v>0.6</v>
      </c>
      <c r="K85" s="43">
        <v>0</v>
      </c>
      <c r="L85" s="16" t="s">
        <v>96</v>
      </c>
      <c r="M85" s="205" t="s">
        <v>1044</v>
      </c>
    </row>
    <row r="86" spans="1:13" ht="15.75">
      <c r="A86" s="104"/>
      <c r="B86" s="17" t="s">
        <v>1066</v>
      </c>
      <c r="C86" s="44">
        <v>205</v>
      </c>
      <c r="D86" s="43">
        <v>4.35</v>
      </c>
      <c r="E86" s="43">
        <v>0.58</v>
      </c>
      <c r="F86" s="43">
        <v>33.13</v>
      </c>
      <c r="G86" s="44">
        <v>155</v>
      </c>
      <c r="H86" s="43">
        <v>36</v>
      </c>
      <c r="I86" s="43">
        <v>21.8</v>
      </c>
      <c r="J86" s="43">
        <v>0.8</v>
      </c>
      <c r="K86" s="43">
        <v>0</v>
      </c>
      <c r="L86" s="16" t="s">
        <v>96</v>
      </c>
      <c r="M86" s="205" t="s">
        <v>1044</v>
      </c>
    </row>
    <row r="87" spans="1:13" ht="15.75">
      <c r="A87" s="104"/>
      <c r="B87" s="17" t="s">
        <v>1067</v>
      </c>
      <c r="C87" s="44">
        <v>155</v>
      </c>
      <c r="D87" s="43">
        <v>4.52</v>
      </c>
      <c r="E87" s="43">
        <v>2.29</v>
      </c>
      <c r="F87" s="43">
        <v>26.61</v>
      </c>
      <c r="G87" s="44">
        <v>145</v>
      </c>
      <c r="H87" s="43">
        <v>17.8</v>
      </c>
      <c r="I87" s="43">
        <v>42.1</v>
      </c>
      <c r="J87" s="43">
        <v>1.2</v>
      </c>
      <c r="K87" s="43">
        <v>0</v>
      </c>
      <c r="L87" s="16" t="s">
        <v>96</v>
      </c>
      <c r="M87" s="205" t="s">
        <v>1068</v>
      </c>
    </row>
    <row r="88" spans="1:13" ht="15.75">
      <c r="A88" s="104"/>
      <c r="B88" s="17" t="s">
        <v>1067</v>
      </c>
      <c r="C88" s="44">
        <v>205</v>
      </c>
      <c r="D88" s="43">
        <v>6.03</v>
      </c>
      <c r="E88" s="43">
        <v>3.05</v>
      </c>
      <c r="F88" s="43">
        <v>33.85</v>
      </c>
      <c r="G88" s="44">
        <v>187</v>
      </c>
      <c r="H88" s="43">
        <v>23.9</v>
      </c>
      <c r="I88" s="43">
        <v>56.2</v>
      </c>
      <c r="J88" s="43">
        <v>1.6</v>
      </c>
      <c r="K88" s="43">
        <v>0</v>
      </c>
      <c r="L88" s="16" t="s">
        <v>96</v>
      </c>
      <c r="M88" s="205" t="s">
        <v>1068</v>
      </c>
    </row>
    <row r="89" spans="1:13" ht="15.75">
      <c r="A89" s="104"/>
      <c r="B89" s="17" t="s">
        <v>1069</v>
      </c>
      <c r="C89" s="44">
        <v>155</v>
      </c>
      <c r="D89" s="43">
        <v>4.01</v>
      </c>
      <c r="E89" s="43">
        <v>2.06</v>
      </c>
      <c r="F89" s="43">
        <v>25.19</v>
      </c>
      <c r="G89" s="44">
        <v>135</v>
      </c>
      <c r="H89" s="43">
        <v>17.8</v>
      </c>
      <c r="I89" s="43">
        <v>42.1</v>
      </c>
      <c r="J89" s="43">
        <v>1.2</v>
      </c>
      <c r="K89" s="43">
        <v>0</v>
      </c>
      <c r="L89" s="16" t="s">
        <v>96</v>
      </c>
      <c r="M89" s="205" t="s">
        <v>1070</v>
      </c>
    </row>
    <row r="90" spans="1:13" ht="15.75">
      <c r="A90" s="104"/>
      <c r="B90" s="17" t="s">
        <v>1069</v>
      </c>
      <c r="C90" s="44">
        <v>205</v>
      </c>
      <c r="D90" s="43">
        <v>5.35</v>
      </c>
      <c r="E90" s="43">
        <v>2.75</v>
      </c>
      <c r="F90" s="43">
        <v>31.95</v>
      </c>
      <c r="G90" s="44">
        <v>174</v>
      </c>
      <c r="H90" s="43">
        <v>23.9</v>
      </c>
      <c r="I90" s="43">
        <v>56.2</v>
      </c>
      <c r="J90" s="43">
        <v>1.6</v>
      </c>
      <c r="K90" s="43">
        <v>0</v>
      </c>
      <c r="L90" s="16" t="s">
        <v>96</v>
      </c>
      <c r="M90" s="205" t="s">
        <v>1070</v>
      </c>
    </row>
    <row r="91" spans="1:13" ht="15.75">
      <c r="A91" s="104"/>
      <c r="B91" s="17" t="s">
        <v>1071</v>
      </c>
      <c r="C91" s="44">
        <v>155</v>
      </c>
      <c r="D91" s="43">
        <v>3.36</v>
      </c>
      <c r="E91" s="43">
        <v>0.33</v>
      </c>
      <c r="F91" s="43">
        <v>27.77</v>
      </c>
      <c r="G91" s="44">
        <v>128</v>
      </c>
      <c r="H91" s="43">
        <v>8.4</v>
      </c>
      <c r="I91" s="43">
        <v>5.9</v>
      </c>
      <c r="J91" s="43">
        <v>0.3</v>
      </c>
      <c r="K91" s="43">
        <v>0</v>
      </c>
      <c r="L91" s="16" t="s">
        <v>96</v>
      </c>
      <c r="M91" s="205" t="s">
        <v>1072</v>
      </c>
    </row>
    <row r="92" spans="1:13" ht="15.75">
      <c r="A92" s="104"/>
      <c r="B92" s="17" t="s">
        <v>1071</v>
      </c>
      <c r="C92" s="44">
        <v>205</v>
      </c>
      <c r="D92" s="43">
        <v>4.48</v>
      </c>
      <c r="E92" s="43">
        <v>0.44</v>
      </c>
      <c r="F92" s="43">
        <v>35.59</v>
      </c>
      <c r="G92" s="44">
        <v>163</v>
      </c>
      <c r="H92" s="43">
        <v>10.6</v>
      </c>
      <c r="I92" s="43">
        <v>7.9</v>
      </c>
      <c r="J92" s="43">
        <v>0.5</v>
      </c>
      <c r="K92" s="43">
        <v>0</v>
      </c>
      <c r="L92" s="16" t="s">
        <v>96</v>
      </c>
      <c r="M92" s="205" t="s">
        <v>1072</v>
      </c>
    </row>
    <row r="93" spans="1:13" ht="15.75">
      <c r="A93" s="104"/>
      <c r="B93" s="17" t="s">
        <v>2096</v>
      </c>
      <c r="C93" s="12">
        <v>150</v>
      </c>
      <c r="D93" s="43">
        <v>4.67</v>
      </c>
      <c r="E93" s="43">
        <v>4.86</v>
      </c>
      <c r="F93" s="43">
        <v>25.83</v>
      </c>
      <c r="G93" s="44">
        <v>166</v>
      </c>
      <c r="H93" s="43">
        <v>9.4</v>
      </c>
      <c r="I93" s="43">
        <v>73.5</v>
      </c>
      <c r="J93" s="43">
        <v>2.5</v>
      </c>
      <c r="K93" s="43">
        <v>0</v>
      </c>
      <c r="L93" s="16" t="s">
        <v>96</v>
      </c>
      <c r="M93" s="205" t="s">
        <v>1045</v>
      </c>
    </row>
    <row r="94" spans="1:13" ht="15.75">
      <c r="A94" s="104"/>
      <c r="B94" s="17" t="s">
        <v>2096</v>
      </c>
      <c r="C94" s="12">
        <v>200</v>
      </c>
      <c r="D94" s="43">
        <v>6.21</v>
      </c>
      <c r="E94" s="43">
        <v>5.28</v>
      </c>
      <c r="F94" s="43">
        <v>32.79</v>
      </c>
      <c r="G94" s="44">
        <v>203</v>
      </c>
      <c r="H94" s="43">
        <v>12.2</v>
      </c>
      <c r="I94" s="43">
        <v>98.1</v>
      </c>
      <c r="J94" s="43">
        <v>3.3</v>
      </c>
      <c r="K94" s="43">
        <v>0</v>
      </c>
      <c r="L94" s="16" t="s">
        <v>96</v>
      </c>
      <c r="M94" s="205" t="s">
        <v>1045</v>
      </c>
    </row>
    <row r="95" spans="1:13" ht="15.75">
      <c r="A95" s="104"/>
      <c r="B95" s="17" t="s">
        <v>1075</v>
      </c>
      <c r="C95" s="12">
        <v>155</v>
      </c>
      <c r="D95" s="43">
        <v>4.27</v>
      </c>
      <c r="E95" s="43">
        <v>4.86</v>
      </c>
      <c r="F95" s="43">
        <v>29.32</v>
      </c>
      <c r="G95" s="44">
        <v>178</v>
      </c>
      <c r="H95" s="43">
        <v>12</v>
      </c>
      <c r="I95" s="43">
        <v>30.5</v>
      </c>
      <c r="J95" s="43">
        <v>1</v>
      </c>
      <c r="K95" s="43">
        <v>0</v>
      </c>
      <c r="L95" s="16" t="s">
        <v>96</v>
      </c>
      <c r="M95" s="205" t="s">
        <v>1046</v>
      </c>
    </row>
    <row r="96" spans="1:13" ht="15.75">
      <c r="A96" s="104"/>
      <c r="B96" s="17" t="s">
        <v>1075</v>
      </c>
      <c r="C96" s="12">
        <v>205</v>
      </c>
      <c r="D96" s="43">
        <v>5.67</v>
      </c>
      <c r="E96" s="43">
        <v>5.28</v>
      </c>
      <c r="F96" s="43">
        <v>37.44</v>
      </c>
      <c r="G96" s="44">
        <v>220</v>
      </c>
      <c r="H96" s="43">
        <v>15.6</v>
      </c>
      <c r="I96" s="43">
        <v>40.7</v>
      </c>
      <c r="J96" s="43">
        <v>1.4</v>
      </c>
      <c r="K96" s="43">
        <v>0</v>
      </c>
      <c r="L96" s="16" t="s">
        <v>96</v>
      </c>
      <c r="M96" s="205" t="s">
        <v>1046</v>
      </c>
    </row>
    <row r="97" spans="1:13" ht="15.75">
      <c r="A97" s="104"/>
      <c r="B97" s="17" t="s">
        <v>1076</v>
      </c>
      <c r="C97" s="12">
        <v>155</v>
      </c>
      <c r="D97" s="43">
        <v>4.08</v>
      </c>
      <c r="E97" s="43">
        <v>4.08</v>
      </c>
      <c r="F97" s="43">
        <v>29.94</v>
      </c>
      <c r="G97" s="44">
        <v>173</v>
      </c>
      <c r="H97" s="43">
        <v>16.7</v>
      </c>
      <c r="I97" s="43">
        <v>22.1</v>
      </c>
      <c r="J97" s="43">
        <v>1.8</v>
      </c>
      <c r="K97" s="43">
        <v>0</v>
      </c>
      <c r="L97" s="16" t="s">
        <v>96</v>
      </c>
      <c r="M97" s="205" t="s">
        <v>1047</v>
      </c>
    </row>
    <row r="98" spans="1:13" ht="15.75">
      <c r="A98" s="104"/>
      <c r="B98" s="17" t="s">
        <v>1076</v>
      </c>
      <c r="C98" s="12">
        <v>205</v>
      </c>
      <c r="D98" s="43">
        <v>5.43</v>
      </c>
      <c r="E98" s="43">
        <v>4.23</v>
      </c>
      <c r="F98" s="43">
        <v>38.27</v>
      </c>
      <c r="G98" s="44">
        <v>213</v>
      </c>
      <c r="H98" s="43">
        <v>21.6</v>
      </c>
      <c r="I98" s="43">
        <v>29.4</v>
      </c>
      <c r="J98" s="43">
        <v>2.3</v>
      </c>
      <c r="K98" s="43">
        <v>0</v>
      </c>
      <c r="L98" s="16" t="s">
        <v>96</v>
      </c>
      <c r="M98" s="205" t="s">
        <v>1047</v>
      </c>
    </row>
    <row r="99" spans="1:13" ht="15.75">
      <c r="A99" s="104"/>
      <c r="B99" s="17" t="s">
        <v>1077</v>
      </c>
      <c r="C99" s="12">
        <v>155</v>
      </c>
      <c r="D99" s="43">
        <v>2.32</v>
      </c>
      <c r="E99" s="43">
        <v>3.96</v>
      </c>
      <c r="F99" s="43">
        <v>28.97</v>
      </c>
      <c r="G99" s="44">
        <v>161</v>
      </c>
      <c r="H99" s="43">
        <v>4.7</v>
      </c>
      <c r="I99" s="43">
        <v>16.4</v>
      </c>
      <c r="J99" s="43">
        <v>0.4</v>
      </c>
      <c r="K99" s="43">
        <v>0</v>
      </c>
      <c r="L99" s="16" t="s">
        <v>96</v>
      </c>
      <c r="M99" s="205" t="s">
        <v>1048</v>
      </c>
    </row>
    <row r="100" spans="1:13" ht="15.75">
      <c r="A100" s="104"/>
      <c r="B100" s="17" t="s">
        <v>1077</v>
      </c>
      <c r="C100" s="12">
        <v>205</v>
      </c>
      <c r="D100" s="43">
        <v>3.09</v>
      </c>
      <c r="E100" s="43">
        <v>4.07</v>
      </c>
      <c r="F100" s="43">
        <v>36.98</v>
      </c>
      <c r="G100" s="44">
        <v>197</v>
      </c>
      <c r="H100" s="43">
        <v>5.9</v>
      </c>
      <c r="I100" s="43">
        <v>21.8</v>
      </c>
      <c r="J100" s="43">
        <v>0.5</v>
      </c>
      <c r="K100" s="43">
        <v>0</v>
      </c>
      <c r="L100" s="16" t="s">
        <v>96</v>
      </c>
      <c r="M100" s="205" t="s">
        <v>1048</v>
      </c>
    </row>
    <row r="101" spans="1:13" ht="15.75">
      <c r="A101" s="104"/>
      <c r="B101" s="17" t="s">
        <v>1078</v>
      </c>
      <c r="C101" s="12">
        <v>155</v>
      </c>
      <c r="D101" s="43">
        <v>3.07</v>
      </c>
      <c r="E101" s="43">
        <v>3.99</v>
      </c>
      <c r="F101" s="43">
        <v>26.69</v>
      </c>
      <c r="G101" s="44">
        <v>155</v>
      </c>
      <c r="H101" s="43">
        <v>14.4</v>
      </c>
      <c r="I101" s="43">
        <v>13.1</v>
      </c>
      <c r="J101" s="43">
        <v>0.6</v>
      </c>
      <c r="K101" s="43">
        <v>0</v>
      </c>
      <c r="L101" s="16" t="s">
        <v>96</v>
      </c>
      <c r="M101" s="205" t="s">
        <v>1049</v>
      </c>
    </row>
    <row r="102" spans="1:13" ht="15.75">
      <c r="A102" s="104"/>
      <c r="B102" s="17" t="s">
        <v>1078</v>
      </c>
      <c r="C102" s="12">
        <v>205</v>
      </c>
      <c r="D102" s="43">
        <v>4.09</v>
      </c>
      <c r="E102" s="43">
        <v>4.11</v>
      </c>
      <c r="F102" s="43">
        <v>33.93</v>
      </c>
      <c r="G102" s="44">
        <v>189</v>
      </c>
      <c r="H102" s="43">
        <v>18.9</v>
      </c>
      <c r="I102" s="43">
        <v>17.5</v>
      </c>
      <c r="J102" s="43">
        <v>0.8</v>
      </c>
      <c r="K102" s="43">
        <v>0</v>
      </c>
      <c r="L102" s="16" t="s">
        <v>96</v>
      </c>
      <c r="M102" s="205" t="s">
        <v>1049</v>
      </c>
    </row>
    <row r="103" spans="1:13" ht="15.75">
      <c r="A103" s="104"/>
      <c r="B103" s="17" t="s">
        <v>1079</v>
      </c>
      <c r="C103" s="12">
        <v>155</v>
      </c>
      <c r="D103" s="43">
        <v>3.3</v>
      </c>
      <c r="E103" s="43">
        <v>4.06</v>
      </c>
      <c r="F103" s="43">
        <v>26.13</v>
      </c>
      <c r="G103" s="44">
        <v>154</v>
      </c>
      <c r="H103" s="43">
        <v>28.2</v>
      </c>
      <c r="I103" s="43">
        <v>16.4</v>
      </c>
      <c r="J103" s="43">
        <v>0.6</v>
      </c>
      <c r="K103" s="43">
        <v>0</v>
      </c>
      <c r="L103" s="16" t="s">
        <v>96</v>
      </c>
      <c r="M103" s="205" t="s">
        <v>1050</v>
      </c>
    </row>
    <row r="104" spans="1:13" ht="15.75">
      <c r="A104" s="104"/>
      <c r="B104" s="17" t="s">
        <v>1079</v>
      </c>
      <c r="C104" s="12">
        <v>205</v>
      </c>
      <c r="D104" s="43">
        <v>4.39</v>
      </c>
      <c r="E104" s="43">
        <v>4.2</v>
      </c>
      <c r="F104" s="43">
        <v>33.19</v>
      </c>
      <c r="G104" s="44">
        <v>188</v>
      </c>
      <c r="H104" s="43">
        <v>37.2</v>
      </c>
      <c r="I104" s="43">
        <v>21.8</v>
      </c>
      <c r="J104" s="43">
        <v>0.8</v>
      </c>
      <c r="K104" s="43">
        <v>0</v>
      </c>
      <c r="L104" s="16" t="s">
        <v>96</v>
      </c>
      <c r="M104" s="205" t="s">
        <v>1050</v>
      </c>
    </row>
    <row r="105" spans="1:13" ht="15.75">
      <c r="A105" s="104"/>
      <c r="B105" s="17" t="s">
        <v>1080</v>
      </c>
      <c r="C105" s="12">
        <v>155</v>
      </c>
      <c r="D105" s="43">
        <v>4.56</v>
      </c>
      <c r="E105" s="43">
        <v>5.91</v>
      </c>
      <c r="F105" s="43">
        <v>26.67</v>
      </c>
      <c r="G105" s="44">
        <v>178</v>
      </c>
      <c r="H105" s="43">
        <v>19</v>
      </c>
      <c r="I105" s="43">
        <v>42.1</v>
      </c>
      <c r="J105" s="43">
        <v>1.2</v>
      </c>
      <c r="K105" s="43">
        <v>0</v>
      </c>
      <c r="L105" s="16" t="s">
        <v>96</v>
      </c>
      <c r="M105" s="205" t="s">
        <v>1068</v>
      </c>
    </row>
    <row r="106" spans="1:13" ht="15.75">
      <c r="A106" s="104"/>
      <c r="B106" s="17" t="s">
        <v>1080</v>
      </c>
      <c r="C106" s="12">
        <v>205</v>
      </c>
      <c r="D106" s="43">
        <v>6.07</v>
      </c>
      <c r="E106" s="43">
        <v>6.68</v>
      </c>
      <c r="F106" s="43">
        <v>33.91</v>
      </c>
      <c r="G106" s="44">
        <v>220</v>
      </c>
      <c r="H106" s="43">
        <v>25</v>
      </c>
      <c r="I106" s="43">
        <v>56.2</v>
      </c>
      <c r="J106" s="43">
        <v>1.6</v>
      </c>
      <c r="K106" s="43">
        <v>0</v>
      </c>
      <c r="L106" s="16" t="s">
        <v>96</v>
      </c>
      <c r="M106" s="205" t="s">
        <v>1068</v>
      </c>
    </row>
    <row r="107" spans="1:13" ht="15.75">
      <c r="A107" s="104"/>
      <c r="B107" s="17" t="s">
        <v>1081</v>
      </c>
      <c r="C107" s="12">
        <v>155</v>
      </c>
      <c r="D107" s="43">
        <v>4.05</v>
      </c>
      <c r="E107" s="43">
        <v>5.69</v>
      </c>
      <c r="F107" s="43">
        <v>25.25</v>
      </c>
      <c r="G107" s="44">
        <v>168</v>
      </c>
      <c r="H107" s="43">
        <v>19</v>
      </c>
      <c r="I107" s="43">
        <v>42.1</v>
      </c>
      <c r="J107" s="43">
        <v>1.2</v>
      </c>
      <c r="K107" s="43">
        <v>0</v>
      </c>
      <c r="L107" s="16" t="s">
        <v>96</v>
      </c>
      <c r="M107" s="205" t="s">
        <v>1070</v>
      </c>
    </row>
    <row r="108" spans="1:13" ht="15.75">
      <c r="A108" s="104"/>
      <c r="B108" s="17" t="s">
        <v>1081</v>
      </c>
      <c r="C108" s="12">
        <v>205</v>
      </c>
      <c r="D108" s="43">
        <v>5.39</v>
      </c>
      <c r="E108" s="43">
        <v>6.38</v>
      </c>
      <c r="F108" s="43">
        <v>32.02</v>
      </c>
      <c r="G108" s="44">
        <v>207</v>
      </c>
      <c r="H108" s="43">
        <v>25</v>
      </c>
      <c r="I108" s="43">
        <v>56.2</v>
      </c>
      <c r="J108" s="43">
        <v>1.6</v>
      </c>
      <c r="K108" s="43">
        <v>0</v>
      </c>
      <c r="L108" s="16" t="s">
        <v>96</v>
      </c>
      <c r="M108" s="205" t="s">
        <v>1070</v>
      </c>
    </row>
    <row r="109" spans="1:13" ht="15.75">
      <c r="A109" s="104"/>
      <c r="B109" s="17" t="s">
        <v>1082</v>
      </c>
      <c r="C109" s="12">
        <v>155</v>
      </c>
      <c r="D109" s="43">
        <v>3.4</v>
      </c>
      <c r="E109" s="43">
        <v>3.96</v>
      </c>
      <c r="F109" s="43">
        <v>27.83</v>
      </c>
      <c r="G109" s="44">
        <v>161</v>
      </c>
      <c r="H109" s="43">
        <v>8.4</v>
      </c>
      <c r="I109" s="43">
        <v>5.9</v>
      </c>
      <c r="J109" s="43">
        <v>0.3</v>
      </c>
      <c r="K109" s="43">
        <v>0</v>
      </c>
      <c r="L109" s="16" t="s">
        <v>96</v>
      </c>
      <c r="M109" s="205" t="s">
        <v>1072</v>
      </c>
    </row>
    <row r="110" spans="1:13" ht="15.75">
      <c r="A110" s="104"/>
      <c r="B110" s="17" t="s">
        <v>1082</v>
      </c>
      <c r="C110" s="12">
        <v>205</v>
      </c>
      <c r="D110" s="43">
        <v>4.52</v>
      </c>
      <c r="E110" s="43">
        <v>4.07</v>
      </c>
      <c r="F110" s="43">
        <v>35.46</v>
      </c>
      <c r="G110" s="44">
        <v>197</v>
      </c>
      <c r="H110" s="43">
        <v>10.6</v>
      </c>
      <c r="I110" s="43">
        <v>7.9</v>
      </c>
      <c r="J110" s="43">
        <v>0.5</v>
      </c>
      <c r="K110" s="43">
        <v>0</v>
      </c>
      <c r="L110" s="16" t="s">
        <v>96</v>
      </c>
      <c r="M110" s="205" t="s">
        <v>1072</v>
      </c>
    </row>
    <row r="111" spans="1:13" ht="15.75">
      <c r="A111" s="104" t="s">
        <v>1083</v>
      </c>
      <c r="B111" s="17" t="s">
        <v>1084</v>
      </c>
      <c r="C111" s="18" t="s">
        <v>1058</v>
      </c>
      <c r="D111" s="8">
        <v>4.1</v>
      </c>
      <c r="E111" s="8">
        <v>4.45</v>
      </c>
      <c r="F111" s="8">
        <v>21.93</v>
      </c>
      <c r="G111" s="9">
        <v>144</v>
      </c>
      <c r="H111" s="8">
        <v>107.6</v>
      </c>
      <c r="I111" s="8">
        <v>17.1</v>
      </c>
      <c r="J111" s="8">
        <v>0.8</v>
      </c>
      <c r="K111" s="8">
        <v>1.5</v>
      </c>
      <c r="L111" s="16" t="s">
        <v>1085</v>
      </c>
      <c r="M111" s="206"/>
    </row>
    <row r="112" spans="1:13" ht="15.75">
      <c r="A112" s="104"/>
      <c r="B112" s="17" t="s">
        <v>1084</v>
      </c>
      <c r="C112" s="18" t="s">
        <v>1060</v>
      </c>
      <c r="D112" s="8">
        <v>5.52</v>
      </c>
      <c r="E112" s="8">
        <v>5.92</v>
      </c>
      <c r="F112" s="8">
        <v>29.63</v>
      </c>
      <c r="G112" s="9">
        <v>194</v>
      </c>
      <c r="H112" s="8">
        <v>142.7</v>
      </c>
      <c r="I112" s="8">
        <v>22.8</v>
      </c>
      <c r="J112" s="8">
        <v>1.1</v>
      </c>
      <c r="K112" s="8">
        <v>2</v>
      </c>
      <c r="L112" s="16" t="s">
        <v>1085</v>
      </c>
      <c r="M112" s="206"/>
    </row>
    <row r="113" spans="1:13" ht="15.75">
      <c r="A113" s="104" t="s">
        <v>1086</v>
      </c>
      <c r="B113" s="17" t="s">
        <v>1087</v>
      </c>
      <c r="C113" s="12">
        <v>150</v>
      </c>
      <c r="D113" s="43">
        <v>6.17</v>
      </c>
      <c r="E113" s="43">
        <v>6.85</v>
      </c>
      <c r="F113" s="43">
        <v>29.12</v>
      </c>
      <c r="G113" s="44">
        <v>203</v>
      </c>
      <c r="H113" s="43">
        <v>113.7</v>
      </c>
      <c r="I113" s="43">
        <v>39</v>
      </c>
      <c r="J113" s="43">
        <v>1.2</v>
      </c>
      <c r="K113" s="43">
        <v>1.1</v>
      </c>
      <c r="L113" s="16" t="s">
        <v>1088</v>
      </c>
      <c r="M113" s="205" t="s">
        <v>1089</v>
      </c>
    </row>
    <row r="114" spans="1:13" ht="15.75">
      <c r="A114" s="104"/>
      <c r="B114" s="17" t="s">
        <v>1087</v>
      </c>
      <c r="C114" s="12">
        <v>200</v>
      </c>
      <c r="D114" s="43">
        <v>8.14</v>
      </c>
      <c r="E114" s="43">
        <v>9.68</v>
      </c>
      <c r="F114" s="43">
        <v>38.39</v>
      </c>
      <c r="G114" s="44">
        <v>273</v>
      </c>
      <c r="H114" s="43">
        <v>150.5</v>
      </c>
      <c r="I114" s="43">
        <v>51.3</v>
      </c>
      <c r="J114" s="43">
        <v>1.6</v>
      </c>
      <c r="K114" s="43">
        <v>1.5</v>
      </c>
      <c r="L114" s="16" t="s">
        <v>1088</v>
      </c>
      <c r="M114" s="205" t="s">
        <v>1089</v>
      </c>
    </row>
    <row r="115" spans="1:13" ht="15.75">
      <c r="A115" s="122"/>
      <c r="B115" s="17" t="s">
        <v>1087</v>
      </c>
      <c r="C115" s="12">
        <v>150</v>
      </c>
      <c r="D115" s="43">
        <v>5.53</v>
      </c>
      <c r="E115" s="43">
        <v>6.33</v>
      </c>
      <c r="F115" s="43">
        <v>26.12</v>
      </c>
      <c r="G115" s="44">
        <v>184</v>
      </c>
      <c r="H115" s="43">
        <v>113</v>
      </c>
      <c r="I115" s="43">
        <v>41.4</v>
      </c>
      <c r="J115" s="43">
        <v>1.4</v>
      </c>
      <c r="K115" s="43">
        <v>1.1</v>
      </c>
      <c r="L115" s="16" t="s">
        <v>1088</v>
      </c>
      <c r="M115" s="205" t="s">
        <v>1090</v>
      </c>
    </row>
    <row r="116" spans="1:13" ht="15.75">
      <c r="A116" s="122"/>
      <c r="B116" s="17" t="s">
        <v>1087</v>
      </c>
      <c r="C116" s="12">
        <v>200</v>
      </c>
      <c r="D116" s="43">
        <v>7.49</v>
      </c>
      <c r="E116" s="43">
        <v>9.11</v>
      </c>
      <c r="F116" s="43">
        <v>35.17</v>
      </c>
      <c r="G116" s="44">
        <v>253</v>
      </c>
      <c r="H116" s="43">
        <v>153.7</v>
      </c>
      <c r="I116" s="43">
        <v>56.3</v>
      </c>
      <c r="J116" s="43">
        <v>1.9</v>
      </c>
      <c r="K116" s="43">
        <v>1.5</v>
      </c>
      <c r="L116" s="16" t="s">
        <v>1088</v>
      </c>
      <c r="M116" s="205" t="s">
        <v>1090</v>
      </c>
    </row>
    <row r="117" spans="1:13" ht="15.75">
      <c r="A117" s="122"/>
      <c r="B117" s="17" t="s">
        <v>1087</v>
      </c>
      <c r="C117" s="12">
        <v>150</v>
      </c>
      <c r="D117" s="43">
        <v>6.45</v>
      </c>
      <c r="E117" s="43">
        <v>6.85</v>
      </c>
      <c r="F117" s="43">
        <v>26.67</v>
      </c>
      <c r="G117" s="44">
        <v>194</v>
      </c>
      <c r="H117" s="43">
        <v>111.9</v>
      </c>
      <c r="I117" s="43">
        <v>69.1</v>
      </c>
      <c r="J117" s="43">
        <v>2.2</v>
      </c>
      <c r="K117" s="43">
        <v>1.1</v>
      </c>
      <c r="L117" s="16" t="s">
        <v>1088</v>
      </c>
      <c r="M117" s="205" t="s">
        <v>1091</v>
      </c>
    </row>
    <row r="118" spans="1:13" ht="15.75">
      <c r="A118" s="122"/>
      <c r="B118" s="17" t="s">
        <v>1087</v>
      </c>
      <c r="C118" s="12">
        <v>200</v>
      </c>
      <c r="D118" s="43">
        <v>8.52</v>
      </c>
      <c r="E118" s="43">
        <v>9.68</v>
      </c>
      <c r="F118" s="43">
        <v>35.09</v>
      </c>
      <c r="G118" s="44">
        <v>262</v>
      </c>
      <c r="H118" s="43">
        <v>148.1</v>
      </c>
      <c r="I118" s="43">
        <v>91.8</v>
      </c>
      <c r="J118" s="43">
        <v>3</v>
      </c>
      <c r="K118" s="43">
        <v>1.5</v>
      </c>
      <c r="L118" s="16" t="s">
        <v>1088</v>
      </c>
      <c r="M118" s="205" t="s">
        <v>1091</v>
      </c>
    </row>
    <row r="119" spans="1:13" ht="15.75">
      <c r="A119" s="122"/>
      <c r="B119" s="17" t="s">
        <v>1087</v>
      </c>
      <c r="C119" s="12">
        <v>150</v>
      </c>
      <c r="D119" s="43">
        <v>6.46</v>
      </c>
      <c r="E119" s="43">
        <v>7.43</v>
      </c>
      <c r="F119" s="43">
        <v>26.59</v>
      </c>
      <c r="G119" s="44">
        <v>199</v>
      </c>
      <c r="H119" s="43">
        <v>120.6</v>
      </c>
      <c r="I119" s="43">
        <v>58.6</v>
      </c>
      <c r="J119" s="43">
        <v>1.9</v>
      </c>
      <c r="K119" s="43">
        <v>1.1</v>
      </c>
      <c r="L119" s="16" t="s">
        <v>1088</v>
      </c>
      <c r="M119" s="205" t="s">
        <v>1092</v>
      </c>
    </row>
    <row r="120" spans="1:13" ht="15.75">
      <c r="A120" s="122"/>
      <c r="B120" s="17" t="s">
        <v>1087</v>
      </c>
      <c r="C120" s="12">
        <v>200</v>
      </c>
      <c r="D120" s="43">
        <v>8.51</v>
      </c>
      <c r="E120" s="43">
        <v>10.46</v>
      </c>
      <c r="F120" s="43">
        <v>35.07</v>
      </c>
      <c r="G120" s="44">
        <v>268</v>
      </c>
      <c r="H120" s="43">
        <v>159.8</v>
      </c>
      <c r="I120" s="43">
        <v>76.7</v>
      </c>
      <c r="J120" s="43">
        <v>2.5</v>
      </c>
      <c r="K120" s="43">
        <v>1.5</v>
      </c>
      <c r="L120" s="16" t="s">
        <v>1088</v>
      </c>
      <c r="M120" s="205" t="s">
        <v>1092</v>
      </c>
    </row>
    <row r="121" spans="1:13" ht="15.75">
      <c r="A121" s="122"/>
      <c r="B121" s="17" t="s">
        <v>1087</v>
      </c>
      <c r="C121" s="12">
        <v>150</v>
      </c>
      <c r="D121" s="43">
        <v>6.15</v>
      </c>
      <c r="E121" s="43">
        <v>7.43</v>
      </c>
      <c r="F121" s="43">
        <v>26.62</v>
      </c>
      <c r="G121" s="44">
        <v>198</v>
      </c>
      <c r="H121" s="43">
        <v>123.5</v>
      </c>
      <c r="I121" s="43">
        <v>44.5</v>
      </c>
      <c r="J121" s="43">
        <v>1.4</v>
      </c>
      <c r="K121" s="43">
        <v>1.1</v>
      </c>
      <c r="L121" s="16" t="s">
        <v>1088</v>
      </c>
      <c r="M121" s="205" t="s">
        <v>1093</v>
      </c>
    </row>
    <row r="122" spans="1:13" ht="15.75">
      <c r="A122" s="122"/>
      <c r="B122" s="17" t="s">
        <v>1087</v>
      </c>
      <c r="C122" s="12">
        <v>200</v>
      </c>
      <c r="D122" s="43">
        <v>8.14</v>
      </c>
      <c r="E122" s="43">
        <v>10.44</v>
      </c>
      <c r="F122" s="43">
        <v>35.33</v>
      </c>
      <c r="G122" s="44">
        <v>268</v>
      </c>
      <c r="H122" s="43">
        <v>163.5</v>
      </c>
      <c r="I122" s="43">
        <v>58.6</v>
      </c>
      <c r="J122" s="43">
        <v>1.9</v>
      </c>
      <c r="K122" s="43">
        <v>1.5</v>
      </c>
      <c r="L122" s="16" t="s">
        <v>1088</v>
      </c>
      <c r="M122" s="205" t="s">
        <v>1093</v>
      </c>
    </row>
    <row r="123" spans="1:13" ht="15.75">
      <c r="A123" s="122"/>
      <c r="B123" s="17" t="s">
        <v>1087</v>
      </c>
      <c r="C123" s="12">
        <v>150</v>
      </c>
      <c r="D123" s="43">
        <v>6.45</v>
      </c>
      <c r="E123" s="43">
        <v>7.29</v>
      </c>
      <c r="F123" s="43">
        <v>26.66</v>
      </c>
      <c r="G123" s="44">
        <v>198</v>
      </c>
      <c r="H123" s="43">
        <v>118.6</v>
      </c>
      <c r="I123" s="43">
        <v>60.4</v>
      </c>
      <c r="J123" s="43">
        <v>2</v>
      </c>
      <c r="K123" s="43">
        <v>1.1</v>
      </c>
      <c r="L123" s="16" t="s">
        <v>1088</v>
      </c>
      <c r="M123" s="205" t="s">
        <v>1094</v>
      </c>
    </row>
    <row r="124" spans="1:13" ht="15.75">
      <c r="A124" s="122"/>
      <c r="B124" s="17" t="s">
        <v>1087</v>
      </c>
      <c r="C124" s="12">
        <v>200</v>
      </c>
      <c r="D124" s="43">
        <v>8.5</v>
      </c>
      <c r="E124" s="43">
        <v>10.24</v>
      </c>
      <c r="F124" s="43">
        <v>35.17</v>
      </c>
      <c r="G124" s="44">
        <v>267</v>
      </c>
      <c r="H124" s="43">
        <v>156.5</v>
      </c>
      <c r="I124" s="43">
        <v>79.8</v>
      </c>
      <c r="J124" s="43">
        <v>2.6</v>
      </c>
      <c r="K124" s="43">
        <v>1.5</v>
      </c>
      <c r="L124" s="16" t="s">
        <v>1088</v>
      </c>
      <c r="M124" s="205" t="s">
        <v>1094</v>
      </c>
    </row>
    <row r="125" spans="1:13" ht="15.75">
      <c r="A125" s="122"/>
      <c r="B125" s="17" t="s">
        <v>1087</v>
      </c>
      <c r="C125" s="12">
        <v>150</v>
      </c>
      <c r="D125" s="43">
        <v>6.12</v>
      </c>
      <c r="E125" s="43">
        <v>7.13</v>
      </c>
      <c r="F125" s="43">
        <v>26.61</v>
      </c>
      <c r="G125" s="44">
        <v>195</v>
      </c>
      <c r="H125" s="43">
        <v>120</v>
      </c>
      <c r="I125" s="43">
        <v>48.8</v>
      </c>
      <c r="J125" s="43">
        <v>1.6</v>
      </c>
      <c r="K125" s="43">
        <v>1.1</v>
      </c>
      <c r="L125" s="16" t="s">
        <v>1088</v>
      </c>
      <c r="M125" s="205" t="s">
        <v>1095</v>
      </c>
    </row>
    <row r="126" spans="1:13" ht="15.75">
      <c r="A126" s="122"/>
      <c r="B126" s="17" t="s">
        <v>1087</v>
      </c>
      <c r="C126" s="12">
        <v>200</v>
      </c>
      <c r="D126" s="43">
        <v>8.11</v>
      </c>
      <c r="E126" s="43">
        <v>10.04</v>
      </c>
      <c r="F126" s="43">
        <v>35.37</v>
      </c>
      <c r="G126" s="44">
        <v>264</v>
      </c>
      <c r="H126" s="43">
        <v>159.6</v>
      </c>
      <c r="I126" s="43">
        <v>64.8</v>
      </c>
      <c r="J126" s="43">
        <v>2.1</v>
      </c>
      <c r="K126" s="43">
        <v>1.5</v>
      </c>
      <c r="L126" s="16" t="s">
        <v>1088</v>
      </c>
      <c r="M126" s="205" t="s">
        <v>1095</v>
      </c>
    </row>
    <row r="127" spans="1:13" ht="15.75">
      <c r="A127" s="122"/>
      <c r="B127" s="17" t="s">
        <v>1087</v>
      </c>
      <c r="C127" s="12">
        <v>150</v>
      </c>
      <c r="D127" s="43">
        <v>5.67</v>
      </c>
      <c r="E127" s="43">
        <v>6.63</v>
      </c>
      <c r="F127" s="43">
        <v>26.86</v>
      </c>
      <c r="G127" s="44">
        <v>190</v>
      </c>
      <c r="H127" s="43">
        <v>116.4</v>
      </c>
      <c r="I127" s="43">
        <v>37.6</v>
      </c>
      <c r="J127" s="43">
        <v>1.3</v>
      </c>
      <c r="K127" s="43">
        <v>1.1</v>
      </c>
      <c r="L127" s="16" t="s">
        <v>1088</v>
      </c>
      <c r="M127" s="205" t="s">
        <v>1096</v>
      </c>
    </row>
    <row r="128" spans="1:13" ht="15.75">
      <c r="A128" s="122"/>
      <c r="B128" s="17" t="s">
        <v>1087</v>
      </c>
      <c r="C128" s="12">
        <v>200</v>
      </c>
      <c r="D128" s="43">
        <v>7.47</v>
      </c>
      <c r="E128" s="43">
        <v>9.41</v>
      </c>
      <c r="F128" s="43">
        <v>35.3</v>
      </c>
      <c r="G128" s="44">
        <v>256</v>
      </c>
      <c r="H128" s="43">
        <v>155.4</v>
      </c>
      <c r="I128" s="43">
        <v>48.9</v>
      </c>
      <c r="J128" s="43">
        <v>1.6</v>
      </c>
      <c r="K128" s="43">
        <v>1.5</v>
      </c>
      <c r="L128" s="16" t="s">
        <v>1088</v>
      </c>
      <c r="M128" s="205" t="s">
        <v>1096</v>
      </c>
    </row>
    <row r="129" spans="1:13" ht="15.75">
      <c r="A129" s="122"/>
      <c r="B129" s="17" t="s">
        <v>2079</v>
      </c>
      <c r="C129" s="12">
        <v>135</v>
      </c>
      <c r="D129" s="43">
        <v>3</v>
      </c>
      <c r="E129" s="43">
        <v>4</v>
      </c>
      <c r="F129" s="43">
        <v>17.2</v>
      </c>
      <c r="G129" s="44">
        <v>117</v>
      </c>
      <c r="H129" s="43">
        <v>8.6</v>
      </c>
      <c r="I129" s="43">
        <v>21.5</v>
      </c>
      <c r="J129" s="43">
        <v>0.7</v>
      </c>
      <c r="K129" s="43">
        <v>0</v>
      </c>
      <c r="L129" s="16" t="s">
        <v>51</v>
      </c>
      <c r="M129" s="205"/>
    </row>
    <row r="130" spans="1:13" ht="15.75">
      <c r="A130" s="104" t="s">
        <v>1097</v>
      </c>
      <c r="B130" s="17" t="s">
        <v>2079</v>
      </c>
      <c r="C130" s="12">
        <v>155</v>
      </c>
      <c r="D130" s="43">
        <v>3.46</v>
      </c>
      <c r="E130" s="43">
        <v>4.57</v>
      </c>
      <c r="F130" s="43">
        <v>19.76</v>
      </c>
      <c r="G130" s="44">
        <v>134</v>
      </c>
      <c r="H130" s="43">
        <v>9.9</v>
      </c>
      <c r="I130" s="43">
        <v>24.7</v>
      </c>
      <c r="J130" s="43">
        <v>0.8</v>
      </c>
      <c r="K130" s="43">
        <v>0</v>
      </c>
      <c r="L130" s="16" t="s">
        <v>51</v>
      </c>
      <c r="M130" s="205" t="s">
        <v>1098</v>
      </c>
    </row>
    <row r="131" spans="1:13" ht="15.75">
      <c r="A131" s="104" t="s">
        <v>1097</v>
      </c>
      <c r="B131" s="17" t="s">
        <v>2079</v>
      </c>
      <c r="C131" s="12">
        <v>205</v>
      </c>
      <c r="D131" s="43">
        <v>4.59</v>
      </c>
      <c r="E131" s="43">
        <v>4.9</v>
      </c>
      <c r="F131" s="43">
        <v>26.32</v>
      </c>
      <c r="G131" s="44">
        <v>168</v>
      </c>
      <c r="H131" s="43">
        <v>13</v>
      </c>
      <c r="I131" s="43">
        <v>32.9</v>
      </c>
      <c r="J131" s="43">
        <v>1.1</v>
      </c>
      <c r="K131" s="43">
        <v>0</v>
      </c>
      <c r="L131" s="16" t="s">
        <v>51</v>
      </c>
      <c r="M131" s="205" t="s">
        <v>1098</v>
      </c>
    </row>
    <row r="132" spans="1:13" ht="15.75">
      <c r="A132" s="104" t="s">
        <v>1097</v>
      </c>
      <c r="B132" s="17" t="s">
        <v>2080</v>
      </c>
      <c r="C132" s="12">
        <v>155</v>
      </c>
      <c r="D132" s="43">
        <v>3.69</v>
      </c>
      <c r="E132" s="43">
        <v>5.4</v>
      </c>
      <c r="F132" s="43">
        <v>17.62</v>
      </c>
      <c r="G132" s="44">
        <v>134</v>
      </c>
      <c r="H132" s="43">
        <v>19.9</v>
      </c>
      <c r="I132" s="43">
        <v>34.5</v>
      </c>
      <c r="J132" s="43">
        <v>1.2</v>
      </c>
      <c r="K132" s="43">
        <v>0</v>
      </c>
      <c r="L132" s="16" t="s">
        <v>51</v>
      </c>
      <c r="M132" s="205" t="s">
        <v>1099</v>
      </c>
    </row>
    <row r="133" spans="1:13" ht="15.75">
      <c r="A133" s="104" t="s">
        <v>1097</v>
      </c>
      <c r="B133" s="17" t="s">
        <v>2080</v>
      </c>
      <c r="C133" s="12">
        <v>205</v>
      </c>
      <c r="D133" s="43">
        <v>4.91</v>
      </c>
      <c r="E133" s="43">
        <v>6</v>
      </c>
      <c r="F133" s="43">
        <v>23.47</v>
      </c>
      <c r="G133" s="44">
        <v>168</v>
      </c>
      <c r="H133" s="43">
        <v>26.6</v>
      </c>
      <c r="I133" s="43">
        <v>46</v>
      </c>
      <c r="J133" s="43">
        <v>1.6</v>
      </c>
      <c r="K133" s="43">
        <v>0</v>
      </c>
      <c r="L133" s="16" t="s">
        <v>51</v>
      </c>
      <c r="M133" s="205" t="s">
        <v>1099</v>
      </c>
    </row>
    <row r="134" spans="1:13" ht="15.75">
      <c r="A134" s="104" t="s">
        <v>1097</v>
      </c>
      <c r="B134" s="17" t="s">
        <v>2081</v>
      </c>
      <c r="C134" s="12">
        <v>155</v>
      </c>
      <c r="D134" s="43">
        <v>2.85</v>
      </c>
      <c r="E134" s="43">
        <v>5.01</v>
      </c>
      <c r="F134" s="43">
        <v>14.29</v>
      </c>
      <c r="G134" s="44">
        <v>114</v>
      </c>
      <c r="H134" s="43">
        <v>12.8</v>
      </c>
      <c r="I134" s="43">
        <v>29.5</v>
      </c>
      <c r="J134" s="43">
        <v>0.8</v>
      </c>
      <c r="K134" s="43">
        <v>0</v>
      </c>
      <c r="L134" s="16" t="s">
        <v>51</v>
      </c>
      <c r="M134" s="205" t="s">
        <v>1100</v>
      </c>
    </row>
    <row r="135" spans="1:13" ht="15.75">
      <c r="A135" s="104" t="s">
        <v>1097</v>
      </c>
      <c r="B135" s="17" t="s">
        <v>2081</v>
      </c>
      <c r="C135" s="12">
        <v>205</v>
      </c>
      <c r="D135" s="43">
        <v>3.79</v>
      </c>
      <c r="E135" s="43">
        <v>5.48</v>
      </c>
      <c r="F135" s="43">
        <v>19.03</v>
      </c>
      <c r="G135" s="44">
        <v>141</v>
      </c>
      <c r="H135" s="43">
        <v>17.1</v>
      </c>
      <c r="I135" s="43">
        <v>39.4</v>
      </c>
      <c r="J135" s="43">
        <v>1.1</v>
      </c>
      <c r="K135" s="43">
        <v>0</v>
      </c>
      <c r="L135" s="16" t="s">
        <v>51</v>
      </c>
      <c r="M135" s="205" t="s">
        <v>1100</v>
      </c>
    </row>
    <row r="136" spans="1:13" ht="15.75">
      <c r="A136" s="104" t="s">
        <v>1097</v>
      </c>
      <c r="B136" s="17" t="s">
        <v>2082</v>
      </c>
      <c r="C136" s="12">
        <v>155</v>
      </c>
      <c r="D136" s="43">
        <v>1.64</v>
      </c>
      <c r="E136" s="43">
        <v>3.82</v>
      </c>
      <c r="F136" s="43">
        <v>16.9</v>
      </c>
      <c r="G136" s="44">
        <v>109</v>
      </c>
      <c r="H136" s="43">
        <v>3.7</v>
      </c>
      <c r="I136" s="43">
        <v>11.5</v>
      </c>
      <c r="J136" s="43">
        <v>0.2</v>
      </c>
      <c r="K136" s="43">
        <v>0</v>
      </c>
      <c r="L136" s="16" t="s">
        <v>51</v>
      </c>
      <c r="M136" s="205" t="s">
        <v>1101</v>
      </c>
    </row>
    <row r="137" spans="1:13" ht="15.75">
      <c r="A137" s="104" t="s">
        <v>1097</v>
      </c>
      <c r="B137" s="17" t="s">
        <v>2082</v>
      </c>
      <c r="C137" s="12">
        <v>205</v>
      </c>
      <c r="D137" s="43">
        <v>2.17</v>
      </c>
      <c r="E137" s="43">
        <v>3.89</v>
      </c>
      <c r="F137" s="43">
        <v>22.51</v>
      </c>
      <c r="G137" s="44">
        <v>134</v>
      </c>
      <c r="H137" s="43">
        <v>4.7</v>
      </c>
      <c r="I137" s="43">
        <v>15.3</v>
      </c>
      <c r="J137" s="43">
        <v>0.3</v>
      </c>
      <c r="K137" s="43">
        <v>0</v>
      </c>
      <c r="L137" s="16" t="s">
        <v>51</v>
      </c>
      <c r="M137" s="205" t="s">
        <v>1101</v>
      </c>
    </row>
    <row r="138" spans="1:13" ht="15.75">
      <c r="A138" s="104" t="s">
        <v>1097</v>
      </c>
      <c r="B138" s="17" t="s">
        <v>2077</v>
      </c>
      <c r="C138" s="12">
        <v>155</v>
      </c>
      <c r="D138" s="43">
        <v>2.4</v>
      </c>
      <c r="E138" s="43">
        <v>3.82</v>
      </c>
      <c r="F138" s="43">
        <v>16.1</v>
      </c>
      <c r="G138" s="44">
        <v>108</v>
      </c>
      <c r="H138" s="43">
        <v>6.5</v>
      </c>
      <c r="I138" s="43">
        <v>4.2</v>
      </c>
      <c r="J138" s="43">
        <v>0.2</v>
      </c>
      <c r="K138" s="43">
        <v>0</v>
      </c>
      <c r="L138" s="16" t="s">
        <v>51</v>
      </c>
      <c r="M138" s="205" t="s">
        <v>1102</v>
      </c>
    </row>
    <row r="139" spans="1:13" ht="15.75">
      <c r="A139" s="104" t="s">
        <v>1097</v>
      </c>
      <c r="B139" s="17" t="s">
        <v>2077</v>
      </c>
      <c r="C139" s="12">
        <v>205</v>
      </c>
      <c r="D139" s="43">
        <v>3.18</v>
      </c>
      <c r="E139" s="43">
        <v>3.89</v>
      </c>
      <c r="F139" s="43">
        <v>21.44</v>
      </c>
      <c r="G139" s="44">
        <v>134</v>
      </c>
      <c r="H139" s="43">
        <v>8</v>
      </c>
      <c r="I139" s="43">
        <v>5.5</v>
      </c>
      <c r="J139" s="43">
        <v>0.3</v>
      </c>
      <c r="K139" s="43">
        <v>0</v>
      </c>
      <c r="L139" s="16" t="s">
        <v>51</v>
      </c>
      <c r="M139" s="205" t="s">
        <v>1102</v>
      </c>
    </row>
    <row r="140" spans="1:13" ht="15.75">
      <c r="A140" s="104" t="s">
        <v>1097</v>
      </c>
      <c r="B140" s="17" t="s">
        <v>2078</v>
      </c>
      <c r="C140" s="12">
        <v>155</v>
      </c>
      <c r="D140" s="43">
        <v>4.12</v>
      </c>
      <c r="E140" s="43">
        <v>4.03</v>
      </c>
      <c r="F140" s="43">
        <v>25.31</v>
      </c>
      <c r="G140" s="44">
        <v>154</v>
      </c>
      <c r="H140" s="43">
        <v>16.8</v>
      </c>
      <c r="I140" s="43">
        <v>22.3</v>
      </c>
      <c r="J140" s="43">
        <v>1.8</v>
      </c>
      <c r="K140" s="43">
        <v>0</v>
      </c>
      <c r="L140" s="16" t="s">
        <v>51</v>
      </c>
      <c r="M140" s="205" t="s">
        <v>1103</v>
      </c>
    </row>
    <row r="141" spans="1:13" ht="15.75">
      <c r="A141" s="104" t="s">
        <v>1097</v>
      </c>
      <c r="B141" s="17" t="s">
        <v>2078</v>
      </c>
      <c r="C141" s="12">
        <v>205</v>
      </c>
      <c r="D141" s="43">
        <v>4.4</v>
      </c>
      <c r="E141" s="43">
        <v>4.06</v>
      </c>
      <c r="F141" s="43">
        <v>26.99</v>
      </c>
      <c r="G141" s="44">
        <v>162</v>
      </c>
      <c r="H141" s="43">
        <v>17.8</v>
      </c>
      <c r="I141" s="43">
        <v>23.8</v>
      </c>
      <c r="J141" s="43">
        <v>1.9</v>
      </c>
      <c r="K141" s="43">
        <v>0</v>
      </c>
      <c r="L141" s="16" t="s">
        <v>51</v>
      </c>
      <c r="M141" s="205" t="s">
        <v>1103</v>
      </c>
    </row>
    <row r="142" spans="1:13" ht="15.75">
      <c r="A142" s="104" t="s">
        <v>1097</v>
      </c>
      <c r="B142" s="17" t="s">
        <v>2083</v>
      </c>
      <c r="C142" s="12">
        <v>155</v>
      </c>
      <c r="D142" s="43">
        <v>3.42</v>
      </c>
      <c r="E142" s="43">
        <v>0.98</v>
      </c>
      <c r="F142" s="43">
        <v>24.63</v>
      </c>
      <c r="G142" s="44">
        <v>121</v>
      </c>
      <c r="H142" s="43">
        <v>8.9</v>
      </c>
      <c r="I142" s="43">
        <v>24.7</v>
      </c>
      <c r="J142" s="43">
        <v>0.8</v>
      </c>
      <c r="K142" s="43">
        <v>0</v>
      </c>
      <c r="L142" s="16" t="s">
        <v>51</v>
      </c>
      <c r="M142" s="205" t="s">
        <v>1104</v>
      </c>
    </row>
    <row r="143" spans="1:13" ht="15.75">
      <c r="A143" s="104" t="s">
        <v>1097</v>
      </c>
      <c r="B143" s="17" t="s">
        <v>2083</v>
      </c>
      <c r="C143" s="12">
        <v>205</v>
      </c>
      <c r="D143" s="43">
        <v>4.55</v>
      </c>
      <c r="E143" s="43">
        <v>1.31</v>
      </c>
      <c r="F143" s="43">
        <v>31.19</v>
      </c>
      <c r="G143" s="44">
        <v>155</v>
      </c>
      <c r="H143" s="43">
        <v>11.9</v>
      </c>
      <c r="I143" s="43">
        <v>32.9</v>
      </c>
      <c r="J143" s="43">
        <v>1.1</v>
      </c>
      <c r="K143" s="43">
        <v>0</v>
      </c>
      <c r="L143" s="16" t="s">
        <v>51</v>
      </c>
      <c r="M143" s="205" t="s">
        <v>1104</v>
      </c>
    </row>
    <row r="144" spans="1:13" ht="15.75">
      <c r="A144" s="104" t="s">
        <v>1097</v>
      </c>
      <c r="B144" s="17" t="s">
        <v>2084</v>
      </c>
      <c r="C144" s="12">
        <v>155</v>
      </c>
      <c r="D144" s="43">
        <v>3.65</v>
      </c>
      <c r="E144" s="43">
        <v>1.81</v>
      </c>
      <c r="F144" s="43">
        <v>22.49</v>
      </c>
      <c r="G144" s="44">
        <v>121</v>
      </c>
      <c r="H144" s="43">
        <v>19.9</v>
      </c>
      <c r="I144" s="43">
        <v>34.5</v>
      </c>
      <c r="J144" s="43">
        <v>1.2</v>
      </c>
      <c r="K144" s="43">
        <v>0</v>
      </c>
      <c r="L144" s="16" t="s">
        <v>51</v>
      </c>
      <c r="M144" s="205" t="s">
        <v>1105</v>
      </c>
    </row>
    <row r="145" spans="1:13" ht="15.75">
      <c r="A145" s="104" t="s">
        <v>1097</v>
      </c>
      <c r="B145" s="17" t="s">
        <v>2084</v>
      </c>
      <c r="C145" s="12">
        <v>205</v>
      </c>
      <c r="D145" s="43">
        <v>4.87</v>
      </c>
      <c r="E145" s="43">
        <v>2.42</v>
      </c>
      <c r="F145" s="43">
        <v>28.34</v>
      </c>
      <c r="G145" s="44">
        <v>155</v>
      </c>
      <c r="H145" s="43">
        <v>26.6</v>
      </c>
      <c r="I145" s="43">
        <v>46</v>
      </c>
      <c r="J145" s="43">
        <v>1.6</v>
      </c>
      <c r="K145" s="43">
        <v>0</v>
      </c>
      <c r="L145" s="16" t="s">
        <v>51</v>
      </c>
      <c r="M145" s="205" t="s">
        <v>1105</v>
      </c>
    </row>
    <row r="146" spans="1:13" ht="15.75">
      <c r="A146" s="104" t="s">
        <v>1097</v>
      </c>
      <c r="B146" s="17" t="s">
        <v>2085</v>
      </c>
      <c r="C146" s="12">
        <v>155</v>
      </c>
      <c r="D146" s="43">
        <v>2.81</v>
      </c>
      <c r="E146" s="43">
        <v>1.42</v>
      </c>
      <c r="F146" s="43">
        <v>19.16</v>
      </c>
      <c r="G146" s="44">
        <v>101</v>
      </c>
      <c r="H146" s="43">
        <v>12.8</v>
      </c>
      <c r="I146" s="43">
        <v>29.5</v>
      </c>
      <c r="J146" s="43">
        <v>0.8</v>
      </c>
      <c r="K146" s="43">
        <v>0</v>
      </c>
      <c r="L146" s="16" t="s">
        <v>51</v>
      </c>
      <c r="M146" s="205" t="s">
        <v>1106</v>
      </c>
    </row>
    <row r="147" spans="1:13" ht="15.75">
      <c r="A147" s="104" t="s">
        <v>1097</v>
      </c>
      <c r="B147" s="17" t="s">
        <v>2085</v>
      </c>
      <c r="C147" s="12">
        <v>205</v>
      </c>
      <c r="D147" s="43">
        <v>3.75</v>
      </c>
      <c r="E147" s="43">
        <v>1.89</v>
      </c>
      <c r="F147" s="43">
        <v>23.91</v>
      </c>
      <c r="G147" s="44">
        <v>128</v>
      </c>
      <c r="H147" s="43">
        <v>17.1</v>
      </c>
      <c r="I147" s="43">
        <v>39.4</v>
      </c>
      <c r="J147" s="43">
        <v>1.1</v>
      </c>
      <c r="K147" s="43">
        <v>0</v>
      </c>
      <c r="L147" s="16" t="s">
        <v>51</v>
      </c>
      <c r="M147" s="205" t="s">
        <v>1106</v>
      </c>
    </row>
    <row r="148" spans="1:13" ht="15.75">
      <c r="A148" s="104"/>
      <c r="B148" s="378" t="s">
        <v>2086</v>
      </c>
      <c r="C148" s="426">
        <v>203</v>
      </c>
      <c r="D148" s="366">
        <v>2.1</v>
      </c>
      <c r="E148" s="366">
        <v>0.3</v>
      </c>
      <c r="F148" s="366">
        <v>25.4</v>
      </c>
      <c r="G148" s="367">
        <v>113</v>
      </c>
      <c r="H148" s="366">
        <v>3.7</v>
      </c>
      <c r="I148" s="366">
        <v>15.3</v>
      </c>
      <c r="J148" s="366">
        <v>0.3</v>
      </c>
      <c r="K148" s="366">
        <v>0</v>
      </c>
      <c r="L148" s="379" t="s">
        <v>51</v>
      </c>
      <c r="M148" s="516"/>
    </row>
    <row r="149" spans="1:13" ht="15.75">
      <c r="A149" s="104"/>
      <c r="B149" s="378" t="s">
        <v>2086</v>
      </c>
      <c r="C149" s="426">
        <v>153</v>
      </c>
      <c r="D149" s="366">
        <v>1.6</v>
      </c>
      <c r="E149" s="366">
        <v>0.2</v>
      </c>
      <c r="F149" s="366">
        <v>19.8</v>
      </c>
      <c r="G149" s="367">
        <v>88</v>
      </c>
      <c r="H149" s="366">
        <v>2.7</v>
      </c>
      <c r="I149" s="366">
        <v>11.5</v>
      </c>
      <c r="J149" s="366">
        <v>0.3</v>
      </c>
      <c r="K149" s="366">
        <v>0</v>
      </c>
      <c r="L149" s="379" t="s">
        <v>51</v>
      </c>
      <c r="M149" s="516"/>
    </row>
    <row r="150" spans="1:13" ht="15.75">
      <c r="A150" s="104" t="s">
        <v>1097</v>
      </c>
      <c r="B150" s="17" t="s">
        <v>2087</v>
      </c>
      <c r="C150" s="12">
        <v>155</v>
      </c>
      <c r="D150" s="43">
        <v>2.36</v>
      </c>
      <c r="E150" s="43">
        <v>0.23</v>
      </c>
      <c r="F150" s="43">
        <v>20.97</v>
      </c>
      <c r="G150" s="44">
        <v>95</v>
      </c>
      <c r="H150" s="43">
        <v>5.58</v>
      </c>
      <c r="I150" s="43">
        <v>4.2</v>
      </c>
      <c r="J150" s="43">
        <v>0.3</v>
      </c>
      <c r="K150" s="43">
        <v>0</v>
      </c>
      <c r="L150" s="16" t="s">
        <v>51</v>
      </c>
      <c r="M150" s="205" t="s">
        <v>1107</v>
      </c>
    </row>
    <row r="151" spans="1:13" ht="15.75">
      <c r="A151" s="104" t="s">
        <v>1097</v>
      </c>
      <c r="B151" s="17" t="s">
        <v>2088</v>
      </c>
      <c r="C151" s="12">
        <v>205</v>
      </c>
      <c r="D151" s="43">
        <v>3.14</v>
      </c>
      <c r="E151" s="43">
        <v>0.3</v>
      </c>
      <c r="F151" s="43">
        <v>26.31</v>
      </c>
      <c r="G151" s="44">
        <v>121</v>
      </c>
      <c r="H151" s="43">
        <v>7.3</v>
      </c>
      <c r="I151" s="43">
        <v>5.6</v>
      </c>
      <c r="J151" s="43">
        <v>0.3</v>
      </c>
      <c r="K151" s="43">
        <v>0</v>
      </c>
      <c r="L151" s="16" t="s">
        <v>51</v>
      </c>
      <c r="M151" s="205" t="s">
        <v>1107</v>
      </c>
    </row>
    <row r="152" spans="1:13" ht="15.75">
      <c r="A152" s="104"/>
      <c r="B152" s="17" t="s">
        <v>2088</v>
      </c>
      <c r="C152" s="426">
        <v>203</v>
      </c>
      <c r="D152" s="43">
        <v>3.1</v>
      </c>
      <c r="E152" s="43">
        <v>0.3</v>
      </c>
      <c r="F152" s="43">
        <v>24.3</v>
      </c>
      <c r="G152" s="44">
        <v>113</v>
      </c>
      <c r="H152" s="43">
        <v>7.3</v>
      </c>
      <c r="I152" s="43">
        <v>5.6</v>
      </c>
      <c r="J152" s="43">
        <v>0.3</v>
      </c>
      <c r="K152" s="43">
        <v>0</v>
      </c>
      <c r="L152" s="16" t="s">
        <v>51</v>
      </c>
      <c r="M152" s="205"/>
    </row>
    <row r="153" spans="1:13" ht="15.75">
      <c r="A153" s="104"/>
      <c r="B153" s="17" t="s">
        <v>2088</v>
      </c>
      <c r="C153" s="426">
        <v>153</v>
      </c>
      <c r="D153" s="43">
        <v>2.4</v>
      </c>
      <c r="E153" s="43">
        <v>0.2</v>
      </c>
      <c r="F153" s="43">
        <v>19</v>
      </c>
      <c r="G153" s="44">
        <v>87</v>
      </c>
      <c r="H153" s="43">
        <v>5.5</v>
      </c>
      <c r="I153" s="43">
        <v>4.2</v>
      </c>
      <c r="J153" s="43">
        <v>0.3</v>
      </c>
      <c r="K153" s="43">
        <v>0</v>
      </c>
      <c r="L153" s="16" t="s">
        <v>51</v>
      </c>
      <c r="M153" s="205"/>
    </row>
    <row r="154" spans="1:13" ht="15.75">
      <c r="A154" s="104" t="s">
        <v>1097</v>
      </c>
      <c r="B154" s="17" t="s">
        <v>2089</v>
      </c>
      <c r="C154" s="12">
        <v>155</v>
      </c>
      <c r="D154" s="43">
        <v>3.27</v>
      </c>
      <c r="E154" s="43">
        <v>0.36</v>
      </c>
      <c r="F154" s="43">
        <v>25.14</v>
      </c>
      <c r="G154" s="44">
        <v>117</v>
      </c>
      <c r="H154" s="43">
        <v>12.8</v>
      </c>
      <c r="I154" s="43">
        <v>17.9</v>
      </c>
      <c r="J154" s="43">
        <v>1.4</v>
      </c>
      <c r="K154" s="43">
        <v>0</v>
      </c>
      <c r="L154" s="16" t="s">
        <v>51</v>
      </c>
      <c r="M154" s="205" t="s">
        <v>1108</v>
      </c>
    </row>
    <row r="155" spans="1:13" ht="15.75">
      <c r="A155" s="104" t="s">
        <v>1097</v>
      </c>
      <c r="B155" s="17" t="s">
        <v>2089</v>
      </c>
      <c r="C155" s="12">
        <v>205</v>
      </c>
      <c r="D155" s="43">
        <v>4.36</v>
      </c>
      <c r="E155" s="43">
        <v>0.48</v>
      </c>
      <c r="F155" s="43">
        <v>31.87</v>
      </c>
      <c r="G155" s="44">
        <v>149</v>
      </c>
      <c r="H155" s="43">
        <v>16.7</v>
      </c>
      <c r="I155" s="43">
        <v>23.8</v>
      </c>
      <c r="J155" s="43">
        <v>1.9</v>
      </c>
      <c r="K155" s="43">
        <v>0</v>
      </c>
      <c r="L155" s="16" t="s">
        <v>51</v>
      </c>
      <c r="M155" s="205" t="s">
        <v>1108</v>
      </c>
    </row>
    <row r="156" spans="1:13" ht="15.75">
      <c r="A156" s="104" t="s">
        <v>1097</v>
      </c>
      <c r="B156" s="17" t="s">
        <v>1109</v>
      </c>
      <c r="C156" s="12">
        <v>158</v>
      </c>
      <c r="D156" s="43">
        <v>3.46</v>
      </c>
      <c r="E156" s="43">
        <v>4.57</v>
      </c>
      <c r="F156" s="43">
        <v>24.7</v>
      </c>
      <c r="G156" s="44">
        <v>154</v>
      </c>
      <c r="H156" s="43">
        <v>10.1</v>
      </c>
      <c r="I156" s="43">
        <v>24.7</v>
      </c>
      <c r="J156" s="43">
        <v>0.8</v>
      </c>
      <c r="K156" s="43">
        <v>0</v>
      </c>
      <c r="L156" s="16" t="s">
        <v>51</v>
      </c>
      <c r="M156" s="205" t="s">
        <v>1110</v>
      </c>
    </row>
    <row r="157" spans="1:13" ht="15.75">
      <c r="A157" s="104"/>
      <c r="B157" s="17" t="s">
        <v>1109</v>
      </c>
      <c r="C157" s="12">
        <v>188</v>
      </c>
      <c r="D157" s="43">
        <v>4.1</v>
      </c>
      <c r="E157" s="43">
        <v>4.4</v>
      </c>
      <c r="F157" s="43">
        <v>28.3</v>
      </c>
      <c r="G157" s="44">
        <v>169</v>
      </c>
      <c r="H157" s="43">
        <v>11.8</v>
      </c>
      <c r="I157" s="43">
        <v>29.7</v>
      </c>
      <c r="J157" s="43">
        <v>1</v>
      </c>
      <c r="K157" s="43">
        <v>0</v>
      </c>
      <c r="L157" s="16" t="s">
        <v>51</v>
      </c>
      <c r="M157" s="205"/>
    </row>
    <row r="158" spans="1:13" ht="15.75">
      <c r="A158" s="104" t="s">
        <v>1097</v>
      </c>
      <c r="B158" s="17" t="s">
        <v>1109</v>
      </c>
      <c r="C158" s="12">
        <v>208</v>
      </c>
      <c r="D158" s="43">
        <v>4.59</v>
      </c>
      <c r="E158" s="43">
        <v>4.9</v>
      </c>
      <c r="F158" s="43">
        <v>31.26</v>
      </c>
      <c r="G158" s="44">
        <v>187</v>
      </c>
      <c r="H158" s="43">
        <v>13.1</v>
      </c>
      <c r="I158" s="43">
        <v>32.9</v>
      </c>
      <c r="J158" s="43">
        <v>1.1</v>
      </c>
      <c r="K158" s="43">
        <v>0</v>
      </c>
      <c r="L158" s="16" t="s">
        <v>51</v>
      </c>
      <c r="M158" s="205" t="s">
        <v>1110</v>
      </c>
    </row>
    <row r="159" spans="1:13" ht="15.75">
      <c r="A159" s="104" t="s">
        <v>1097</v>
      </c>
      <c r="B159" s="17" t="s">
        <v>1111</v>
      </c>
      <c r="C159" s="12">
        <v>158</v>
      </c>
      <c r="D159" s="43">
        <v>3.69</v>
      </c>
      <c r="E159" s="43">
        <v>5.4</v>
      </c>
      <c r="F159" s="43">
        <v>22.56</v>
      </c>
      <c r="G159" s="44">
        <v>154</v>
      </c>
      <c r="H159" s="43">
        <v>21.1</v>
      </c>
      <c r="I159" s="43">
        <v>34.5</v>
      </c>
      <c r="J159" s="43">
        <v>1.2</v>
      </c>
      <c r="K159" s="43">
        <v>0</v>
      </c>
      <c r="L159" s="16" t="s">
        <v>51</v>
      </c>
      <c r="M159" s="205" t="s">
        <v>1112</v>
      </c>
    </row>
    <row r="160" spans="1:13" ht="15.75">
      <c r="A160" s="104" t="s">
        <v>1097</v>
      </c>
      <c r="B160" s="17" t="s">
        <v>1111</v>
      </c>
      <c r="C160" s="12">
        <v>208</v>
      </c>
      <c r="D160" s="43">
        <v>4.91</v>
      </c>
      <c r="E160" s="43">
        <v>6</v>
      </c>
      <c r="F160" s="43">
        <v>28.41</v>
      </c>
      <c r="G160" s="44">
        <v>187</v>
      </c>
      <c r="H160" s="43">
        <v>27.8</v>
      </c>
      <c r="I160" s="43">
        <v>46</v>
      </c>
      <c r="J160" s="43">
        <v>1.6</v>
      </c>
      <c r="K160" s="43">
        <v>0</v>
      </c>
      <c r="L160" s="16" t="s">
        <v>51</v>
      </c>
      <c r="M160" s="205" t="s">
        <v>1112</v>
      </c>
    </row>
    <row r="161" spans="1:13" ht="15.75">
      <c r="A161" s="104" t="s">
        <v>1097</v>
      </c>
      <c r="B161" s="17" t="s">
        <v>1113</v>
      </c>
      <c r="C161" s="12">
        <v>158</v>
      </c>
      <c r="D161" s="43">
        <v>2.85</v>
      </c>
      <c r="E161" s="43">
        <v>5.01</v>
      </c>
      <c r="F161" s="43">
        <v>19.23</v>
      </c>
      <c r="G161" s="44">
        <v>133</v>
      </c>
      <c r="H161" s="43">
        <v>14</v>
      </c>
      <c r="I161" s="43">
        <v>29.5</v>
      </c>
      <c r="J161" s="43">
        <v>0.8</v>
      </c>
      <c r="K161" s="43">
        <v>0</v>
      </c>
      <c r="L161" s="16" t="s">
        <v>51</v>
      </c>
      <c r="M161" s="205" t="s">
        <v>1114</v>
      </c>
    </row>
    <row r="162" spans="1:13" ht="15.75">
      <c r="A162" s="104" t="s">
        <v>1097</v>
      </c>
      <c r="B162" s="17" t="s">
        <v>1113</v>
      </c>
      <c r="C162" s="12">
        <v>208</v>
      </c>
      <c r="D162" s="43">
        <v>3.79</v>
      </c>
      <c r="E162" s="43">
        <v>5.48</v>
      </c>
      <c r="F162" s="43">
        <v>23.97</v>
      </c>
      <c r="G162" s="44">
        <v>160</v>
      </c>
      <c r="H162" s="43">
        <v>18.3</v>
      </c>
      <c r="I162" s="43">
        <v>39.4</v>
      </c>
      <c r="J162" s="43">
        <v>1.1</v>
      </c>
      <c r="K162" s="43">
        <v>0</v>
      </c>
      <c r="L162" s="16" t="s">
        <v>51</v>
      </c>
      <c r="M162" s="205" t="s">
        <v>1114</v>
      </c>
    </row>
    <row r="163" spans="1:13" ht="15.75">
      <c r="A163" s="104"/>
      <c r="B163" s="17" t="s">
        <v>1113</v>
      </c>
      <c r="C163" s="12">
        <v>188</v>
      </c>
      <c r="D163" s="43">
        <v>3.4</v>
      </c>
      <c r="E163" s="43">
        <v>5</v>
      </c>
      <c r="F163" s="43">
        <v>21.7</v>
      </c>
      <c r="G163" s="44">
        <v>145</v>
      </c>
      <c r="H163" s="43">
        <v>16.5</v>
      </c>
      <c r="I163" s="43">
        <v>35.6</v>
      </c>
      <c r="J163" s="43">
        <v>1</v>
      </c>
      <c r="K163" s="43">
        <v>0</v>
      </c>
      <c r="L163" s="16" t="s">
        <v>51</v>
      </c>
      <c r="M163" s="205"/>
    </row>
    <row r="164" spans="1:13" ht="15.75">
      <c r="A164" s="104" t="s">
        <v>1097</v>
      </c>
      <c r="B164" s="17" t="s">
        <v>1115</v>
      </c>
      <c r="C164" s="12">
        <v>158</v>
      </c>
      <c r="D164" s="43">
        <v>2.12</v>
      </c>
      <c r="E164" s="43">
        <v>3.89</v>
      </c>
      <c r="F164" s="43">
        <v>26.86</v>
      </c>
      <c r="G164" s="44">
        <v>151</v>
      </c>
      <c r="H164" s="43">
        <v>4.4</v>
      </c>
      <c r="I164" s="43">
        <v>14.9</v>
      </c>
      <c r="J164" s="43">
        <v>0.3</v>
      </c>
      <c r="K164" s="43">
        <v>0</v>
      </c>
      <c r="L164" s="16" t="s">
        <v>51</v>
      </c>
      <c r="M164" s="205" t="s">
        <v>1116</v>
      </c>
    </row>
    <row r="165" spans="1:13" ht="15.75">
      <c r="A165" s="104" t="s">
        <v>1097</v>
      </c>
      <c r="B165" s="17" t="s">
        <v>1115</v>
      </c>
      <c r="C165" s="12">
        <v>208</v>
      </c>
      <c r="D165" s="43">
        <v>2.17</v>
      </c>
      <c r="E165" s="43">
        <v>3.89</v>
      </c>
      <c r="F165" s="43">
        <v>27.45</v>
      </c>
      <c r="G165" s="44">
        <v>154</v>
      </c>
      <c r="H165" s="43">
        <v>4.9</v>
      </c>
      <c r="I165" s="43">
        <v>15.3</v>
      </c>
      <c r="J165" s="43">
        <v>0.3</v>
      </c>
      <c r="K165" s="43">
        <v>0</v>
      </c>
      <c r="L165" s="16" t="s">
        <v>51</v>
      </c>
      <c r="M165" s="205" t="s">
        <v>1116</v>
      </c>
    </row>
    <row r="166" spans="1:13" ht="15.75">
      <c r="A166" s="104" t="s">
        <v>1097</v>
      </c>
      <c r="B166" s="17" t="s">
        <v>210</v>
      </c>
      <c r="C166" s="12">
        <v>158</v>
      </c>
      <c r="D166" s="43">
        <v>2.4</v>
      </c>
      <c r="E166" s="43">
        <v>3.82</v>
      </c>
      <c r="F166" s="43">
        <v>21.04</v>
      </c>
      <c r="G166" s="44">
        <v>128</v>
      </c>
      <c r="H166" s="43">
        <v>6.6</v>
      </c>
      <c r="I166" s="43">
        <v>4.2</v>
      </c>
      <c r="J166" s="43">
        <v>0.3</v>
      </c>
      <c r="K166" s="43">
        <v>0</v>
      </c>
      <c r="L166" s="16" t="s">
        <v>51</v>
      </c>
      <c r="M166" s="205" t="s">
        <v>1117</v>
      </c>
    </row>
    <row r="167" spans="1:13" ht="15.75">
      <c r="A167" s="104"/>
      <c r="B167" s="17" t="s">
        <v>2066</v>
      </c>
      <c r="C167" s="12">
        <v>138</v>
      </c>
      <c r="D167" s="43">
        <v>2.1</v>
      </c>
      <c r="E167" s="43">
        <v>3.3</v>
      </c>
      <c r="F167" s="43">
        <v>18.4</v>
      </c>
      <c r="G167" s="44">
        <v>112</v>
      </c>
      <c r="H167" s="43">
        <v>5.8</v>
      </c>
      <c r="I167" s="43">
        <v>3.7</v>
      </c>
      <c r="J167" s="43">
        <v>0.3</v>
      </c>
      <c r="K167" s="43">
        <v>0</v>
      </c>
      <c r="L167" s="16" t="s">
        <v>51</v>
      </c>
      <c r="M167" s="205"/>
    </row>
    <row r="168" spans="1:13" ht="15.75">
      <c r="A168" s="104"/>
      <c r="B168" s="17" t="s">
        <v>2121</v>
      </c>
      <c r="C168" s="12">
        <v>188</v>
      </c>
      <c r="D168" s="43">
        <v>2.9</v>
      </c>
      <c r="E168" s="43">
        <v>3.5</v>
      </c>
      <c r="F168" s="43">
        <v>23.8</v>
      </c>
      <c r="G168" s="44">
        <v>138</v>
      </c>
      <c r="H168" s="43">
        <v>7.4</v>
      </c>
      <c r="I168" s="43">
        <v>5</v>
      </c>
      <c r="J168" s="43">
        <v>0.3</v>
      </c>
      <c r="K168" s="43">
        <v>0</v>
      </c>
      <c r="L168" s="16" t="s">
        <v>51</v>
      </c>
      <c r="M168" s="205"/>
    </row>
    <row r="169" spans="1:13" ht="15.75">
      <c r="A169" s="104" t="s">
        <v>1097</v>
      </c>
      <c r="B169" s="17" t="s">
        <v>119</v>
      </c>
      <c r="C169" s="12">
        <v>208</v>
      </c>
      <c r="D169" s="43">
        <v>3.18</v>
      </c>
      <c r="E169" s="43">
        <v>3.89</v>
      </c>
      <c r="F169" s="43">
        <v>26.38</v>
      </c>
      <c r="G169" s="44">
        <v>153</v>
      </c>
      <c r="H169" s="43">
        <v>8.2</v>
      </c>
      <c r="I169" s="43">
        <v>5.5</v>
      </c>
      <c r="J169" s="43">
        <v>0.3</v>
      </c>
      <c r="K169" s="43">
        <v>0</v>
      </c>
      <c r="L169" s="16" t="s">
        <v>51</v>
      </c>
      <c r="M169" s="205" t="s">
        <v>1117</v>
      </c>
    </row>
    <row r="170" spans="1:13" ht="15.75">
      <c r="A170" s="104" t="s">
        <v>1097</v>
      </c>
      <c r="B170" s="17" t="s">
        <v>1118</v>
      </c>
      <c r="C170" s="12">
        <v>158</v>
      </c>
      <c r="D170" s="43">
        <v>3.31</v>
      </c>
      <c r="E170" s="43">
        <v>3.95</v>
      </c>
      <c r="F170" s="43">
        <v>25.2</v>
      </c>
      <c r="G170" s="44">
        <v>150</v>
      </c>
      <c r="H170" s="43">
        <v>13.9</v>
      </c>
      <c r="I170" s="43">
        <v>17.9</v>
      </c>
      <c r="J170" s="43">
        <v>1.4</v>
      </c>
      <c r="K170" s="43">
        <v>0</v>
      </c>
      <c r="L170" s="16" t="s">
        <v>51</v>
      </c>
      <c r="M170" s="205" t="s">
        <v>1119</v>
      </c>
    </row>
    <row r="171" spans="1:13" ht="15.75">
      <c r="A171" s="104" t="s">
        <v>1097</v>
      </c>
      <c r="B171" s="17" t="s">
        <v>1120</v>
      </c>
      <c r="C171" s="12">
        <v>208</v>
      </c>
      <c r="D171" s="43">
        <v>4.4</v>
      </c>
      <c r="E171" s="43">
        <v>4.06</v>
      </c>
      <c r="F171" s="43">
        <v>31.93</v>
      </c>
      <c r="G171" s="44">
        <v>182</v>
      </c>
      <c r="H171" s="43">
        <v>17.9</v>
      </c>
      <c r="I171" s="43">
        <v>23.8</v>
      </c>
      <c r="J171" s="43">
        <v>1.9</v>
      </c>
      <c r="K171" s="43">
        <v>0</v>
      </c>
      <c r="L171" s="16" t="s">
        <v>51</v>
      </c>
      <c r="M171" s="205" t="s">
        <v>1119</v>
      </c>
    </row>
    <row r="172" spans="1:13" ht="15.75">
      <c r="A172" s="104" t="s">
        <v>1121</v>
      </c>
      <c r="B172" s="17" t="s">
        <v>1122</v>
      </c>
      <c r="C172" s="12">
        <v>150</v>
      </c>
      <c r="D172" s="43">
        <v>18.11</v>
      </c>
      <c r="E172" s="43">
        <v>13.09</v>
      </c>
      <c r="F172" s="43">
        <v>31.6</v>
      </c>
      <c r="G172" s="44">
        <v>316</v>
      </c>
      <c r="H172" s="43">
        <v>165.7</v>
      </c>
      <c r="I172" s="43">
        <v>91.2</v>
      </c>
      <c r="J172" s="43">
        <v>3.1</v>
      </c>
      <c r="K172" s="43">
        <v>0.4</v>
      </c>
      <c r="L172" s="16" t="s">
        <v>1123</v>
      </c>
      <c r="M172" s="205" t="s">
        <v>1124</v>
      </c>
    </row>
    <row r="173" spans="1:13" ht="15.75">
      <c r="A173" s="104" t="s">
        <v>1121</v>
      </c>
      <c r="B173" s="17" t="s">
        <v>1122</v>
      </c>
      <c r="C173" s="12">
        <v>200</v>
      </c>
      <c r="D173" s="43">
        <v>24.05</v>
      </c>
      <c r="E173" s="43">
        <v>17.06</v>
      </c>
      <c r="F173" s="43">
        <v>41.9</v>
      </c>
      <c r="G173" s="44">
        <v>417</v>
      </c>
      <c r="H173" s="43">
        <v>216.9</v>
      </c>
      <c r="I173" s="43">
        <v>121.1</v>
      </c>
      <c r="J173" s="43">
        <v>4.2</v>
      </c>
      <c r="K173" s="43">
        <v>0.5</v>
      </c>
      <c r="L173" s="16" t="s">
        <v>1123</v>
      </c>
      <c r="M173" s="207" t="s">
        <v>1124</v>
      </c>
    </row>
    <row r="174" spans="1:13" ht="15.75">
      <c r="A174" s="104" t="s">
        <v>1121</v>
      </c>
      <c r="B174" s="17" t="s">
        <v>1122</v>
      </c>
      <c r="C174" s="12">
        <v>150</v>
      </c>
      <c r="D174" s="43">
        <v>16.93</v>
      </c>
      <c r="E174" s="43">
        <v>12.26</v>
      </c>
      <c r="F174" s="43">
        <v>31.5</v>
      </c>
      <c r="G174" s="44">
        <v>304</v>
      </c>
      <c r="H174" s="43">
        <v>170.8</v>
      </c>
      <c r="I174" s="43">
        <v>39.3</v>
      </c>
      <c r="J174" s="43">
        <v>2.1</v>
      </c>
      <c r="K174" s="43">
        <v>0.4</v>
      </c>
      <c r="L174" s="16" t="s">
        <v>1123</v>
      </c>
      <c r="M174" s="205" t="s">
        <v>1125</v>
      </c>
    </row>
    <row r="175" spans="1:13" ht="15.75">
      <c r="A175" s="104" t="s">
        <v>1121</v>
      </c>
      <c r="B175" s="17" t="s">
        <v>1122</v>
      </c>
      <c r="C175" s="12">
        <v>200</v>
      </c>
      <c r="D175" s="43">
        <v>22.47</v>
      </c>
      <c r="E175" s="43">
        <v>15.96</v>
      </c>
      <c r="F175" s="43">
        <v>41.9</v>
      </c>
      <c r="G175" s="44">
        <v>401</v>
      </c>
      <c r="H175" s="43">
        <v>223.6</v>
      </c>
      <c r="I175" s="43">
        <v>52</v>
      </c>
      <c r="J175" s="43">
        <v>2.9</v>
      </c>
      <c r="K175" s="43">
        <v>0.5</v>
      </c>
      <c r="L175" s="16" t="s">
        <v>1123</v>
      </c>
      <c r="M175" s="207" t="s">
        <v>1090</v>
      </c>
    </row>
    <row r="176" spans="1:13" ht="15.75">
      <c r="A176" s="104" t="s">
        <v>1126</v>
      </c>
      <c r="B176" s="17" t="s">
        <v>1127</v>
      </c>
      <c r="C176" s="12">
        <v>150</v>
      </c>
      <c r="D176" s="43">
        <v>17.58</v>
      </c>
      <c r="E176" s="43">
        <v>13.3</v>
      </c>
      <c r="F176" s="43">
        <v>31.4</v>
      </c>
      <c r="G176" s="44">
        <v>318</v>
      </c>
      <c r="H176" s="43">
        <v>208.3</v>
      </c>
      <c r="I176" s="43">
        <v>50.2</v>
      </c>
      <c r="J176" s="43">
        <v>1.7</v>
      </c>
      <c r="K176" s="43">
        <v>0.6</v>
      </c>
      <c r="L176" s="16" t="s">
        <v>1128</v>
      </c>
      <c r="M176" s="205" t="s">
        <v>1124</v>
      </c>
    </row>
    <row r="177" spans="1:13" ht="15.75">
      <c r="A177" s="104"/>
      <c r="B177" s="17" t="s">
        <v>1127</v>
      </c>
      <c r="C177" s="12">
        <v>200</v>
      </c>
      <c r="D177" s="43">
        <v>23.34</v>
      </c>
      <c r="E177" s="43">
        <v>17.4</v>
      </c>
      <c r="F177" s="43">
        <v>41.4</v>
      </c>
      <c r="G177" s="44">
        <v>416</v>
      </c>
      <c r="H177" s="43">
        <v>277.3</v>
      </c>
      <c r="I177" s="43">
        <v>65.6</v>
      </c>
      <c r="J177" s="43">
        <v>2.2</v>
      </c>
      <c r="K177" s="43">
        <v>0.9</v>
      </c>
      <c r="L177" s="16" t="s">
        <v>1128</v>
      </c>
      <c r="M177" s="207" t="s">
        <v>1124</v>
      </c>
    </row>
    <row r="178" spans="1:13" ht="15.75">
      <c r="A178" s="122"/>
      <c r="B178" s="17" t="s">
        <v>1127</v>
      </c>
      <c r="C178" s="12">
        <v>150</v>
      </c>
      <c r="D178" s="43">
        <v>18.78</v>
      </c>
      <c r="E178" s="43">
        <v>13.85</v>
      </c>
      <c r="F178" s="43">
        <v>33.1</v>
      </c>
      <c r="G178" s="44">
        <v>332</v>
      </c>
      <c r="H178" s="43">
        <v>201.5</v>
      </c>
      <c r="I178" s="43">
        <v>85.6</v>
      </c>
      <c r="J178" s="43">
        <v>2.8</v>
      </c>
      <c r="K178" s="43">
        <v>0.6</v>
      </c>
      <c r="L178" s="16" t="s">
        <v>1128</v>
      </c>
      <c r="M178" s="205" t="s">
        <v>1125</v>
      </c>
    </row>
    <row r="179" spans="1:13" ht="15.75">
      <c r="A179" s="122"/>
      <c r="B179" s="17" t="s">
        <v>1127</v>
      </c>
      <c r="C179" s="12">
        <v>200</v>
      </c>
      <c r="D179" s="43">
        <v>24.96</v>
      </c>
      <c r="E179" s="43">
        <v>18.15</v>
      </c>
      <c r="F179" s="43">
        <v>43.8</v>
      </c>
      <c r="G179" s="44">
        <v>438</v>
      </c>
      <c r="H179" s="43">
        <v>268.7</v>
      </c>
      <c r="I179" s="43">
        <v>113.2</v>
      </c>
      <c r="J179" s="43">
        <v>3.7</v>
      </c>
      <c r="K179" s="43">
        <v>0.8</v>
      </c>
      <c r="L179" s="16" t="s">
        <v>1128</v>
      </c>
      <c r="M179" s="207" t="s">
        <v>1090</v>
      </c>
    </row>
    <row r="180" spans="1:13" ht="15.75">
      <c r="A180" s="104" t="s">
        <v>1129</v>
      </c>
      <c r="B180" s="17" t="s">
        <v>1130</v>
      </c>
      <c r="C180" s="12">
        <v>150</v>
      </c>
      <c r="D180" s="43">
        <v>5.53</v>
      </c>
      <c r="E180" s="43">
        <v>4.78</v>
      </c>
      <c r="F180" s="43">
        <v>40.6</v>
      </c>
      <c r="G180" s="44">
        <v>227</v>
      </c>
      <c r="H180" s="43">
        <v>105.7</v>
      </c>
      <c r="I180" s="43">
        <v>31.5</v>
      </c>
      <c r="J180" s="43">
        <v>0.9</v>
      </c>
      <c r="K180" s="43">
        <v>0.5</v>
      </c>
      <c r="L180" s="16" t="s">
        <v>1131</v>
      </c>
      <c r="M180" s="205" t="s">
        <v>1132</v>
      </c>
    </row>
    <row r="181" spans="1:13" ht="15.75">
      <c r="A181" s="104"/>
      <c r="B181" s="17" t="s">
        <v>1130</v>
      </c>
      <c r="C181" s="12">
        <v>200</v>
      </c>
      <c r="D181" s="43">
        <v>7.77</v>
      </c>
      <c r="E181" s="43">
        <v>7.06</v>
      </c>
      <c r="F181" s="43">
        <v>53.9</v>
      </c>
      <c r="G181" s="44">
        <v>310</v>
      </c>
      <c r="H181" s="43">
        <v>143</v>
      </c>
      <c r="I181" s="43">
        <v>42.3</v>
      </c>
      <c r="J181" s="43">
        <v>1.2</v>
      </c>
      <c r="K181" s="43">
        <v>0.7</v>
      </c>
      <c r="L181" s="16" t="s">
        <v>1131</v>
      </c>
      <c r="M181" s="205" t="s">
        <v>1132</v>
      </c>
    </row>
    <row r="182" spans="1:13" ht="15.75">
      <c r="A182" s="122"/>
      <c r="B182" s="17" t="s">
        <v>1133</v>
      </c>
      <c r="C182" s="12">
        <v>150</v>
      </c>
      <c r="D182" s="43">
        <v>6.61</v>
      </c>
      <c r="E182" s="43">
        <v>4.78</v>
      </c>
      <c r="F182" s="43">
        <v>39.4</v>
      </c>
      <c r="G182" s="44">
        <v>227</v>
      </c>
      <c r="H182" s="43">
        <v>109.7</v>
      </c>
      <c r="I182" s="43">
        <v>21.1</v>
      </c>
      <c r="J182" s="43">
        <v>0.9</v>
      </c>
      <c r="K182" s="43">
        <v>0.5</v>
      </c>
      <c r="L182" s="16" t="s">
        <v>1131</v>
      </c>
      <c r="M182" s="207" t="s">
        <v>1134</v>
      </c>
    </row>
    <row r="183" spans="1:13" ht="15.75">
      <c r="A183" s="122"/>
      <c r="B183" s="17" t="s">
        <v>1133</v>
      </c>
      <c r="C183" s="12">
        <v>200</v>
      </c>
      <c r="D183" s="43">
        <v>9.2</v>
      </c>
      <c r="E183" s="43">
        <v>7.06</v>
      </c>
      <c r="F183" s="43">
        <v>52.4</v>
      </c>
      <c r="G183" s="44">
        <v>310</v>
      </c>
      <c r="H183" s="43">
        <v>148.3</v>
      </c>
      <c r="I183" s="43">
        <v>28.5</v>
      </c>
      <c r="J183" s="43">
        <v>1.2</v>
      </c>
      <c r="K183" s="43">
        <v>0.7</v>
      </c>
      <c r="L183" s="16" t="s">
        <v>1131</v>
      </c>
      <c r="M183" s="207" t="s">
        <v>1134</v>
      </c>
    </row>
    <row r="184" spans="1:13" ht="15.75">
      <c r="A184" s="122"/>
      <c r="B184" s="17" t="s">
        <v>1135</v>
      </c>
      <c r="C184" s="12">
        <v>150</v>
      </c>
      <c r="D184" s="43">
        <v>7.44</v>
      </c>
      <c r="E184" s="43">
        <v>5.69</v>
      </c>
      <c r="F184" s="43">
        <v>40.7</v>
      </c>
      <c r="G184" s="44">
        <v>244</v>
      </c>
      <c r="H184" s="43">
        <v>112.8</v>
      </c>
      <c r="I184" s="43">
        <v>45.5</v>
      </c>
      <c r="J184" s="43">
        <v>1.5</v>
      </c>
      <c r="K184" s="43">
        <v>0.5</v>
      </c>
      <c r="L184" s="16" t="s">
        <v>1131</v>
      </c>
      <c r="M184" s="205" t="s">
        <v>1136</v>
      </c>
    </row>
    <row r="185" spans="1:13" ht="15.75">
      <c r="A185" s="122"/>
      <c r="B185" s="17" t="s">
        <v>1135</v>
      </c>
      <c r="C185" s="12">
        <v>200</v>
      </c>
      <c r="D185" s="43">
        <v>10.27</v>
      </c>
      <c r="E185" s="43">
        <v>8.26</v>
      </c>
      <c r="F185" s="43">
        <v>53.9</v>
      </c>
      <c r="G185" s="44">
        <v>331</v>
      </c>
      <c r="H185" s="43">
        <v>152.5</v>
      </c>
      <c r="I185" s="43">
        <v>60.6</v>
      </c>
      <c r="J185" s="43">
        <v>2.1</v>
      </c>
      <c r="K185" s="43">
        <v>0.7</v>
      </c>
      <c r="L185" s="16" t="s">
        <v>1131</v>
      </c>
      <c r="M185" s="205" t="s">
        <v>1136</v>
      </c>
    </row>
    <row r="186" spans="1:13" ht="15.75">
      <c r="A186" s="122"/>
      <c r="B186" s="17" t="s">
        <v>1137</v>
      </c>
      <c r="C186" s="12">
        <v>150</v>
      </c>
      <c r="D186" s="43">
        <v>7.26</v>
      </c>
      <c r="E186" s="43">
        <v>4.9</v>
      </c>
      <c r="F186" s="43">
        <v>41.4</v>
      </c>
      <c r="G186" s="44">
        <v>239</v>
      </c>
      <c r="H186" s="43">
        <v>117.7</v>
      </c>
      <c r="I186" s="43">
        <v>37.1</v>
      </c>
      <c r="J186" s="43">
        <v>2.3</v>
      </c>
      <c r="K186" s="43">
        <v>0.5</v>
      </c>
      <c r="L186" s="16" t="s">
        <v>1131</v>
      </c>
      <c r="M186" s="207" t="s">
        <v>1138</v>
      </c>
    </row>
    <row r="187" spans="1:13" ht="15.75">
      <c r="A187" s="122"/>
      <c r="B187" s="17" t="s">
        <v>1137</v>
      </c>
      <c r="C187" s="12">
        <v>200</v>
      </c>
      <c r="D187" s="43">
        <v>10.03</v>
      </c>
      <c r="E187" s="43">
        <v>7.21</v>
      </c>
      <c r="F187" s="43">
        <v>54.8</v>
      </c>
      <c r="G187" s="44">
        <v>324</v>
      </c>
      <c r="H187" s="43">
        <v>158.9</v>
      </c>
      <c r="I187" s="43">
        <v>49.9</v>
      </c>
      <c r="J187" s="43">
        <v>3.1</v>
      </c>
      <c r="K187" s="43">
        <v>0.7</v>
      </c>
      <c r="L187" s="16" t="s">
        <v>1131</v>
      </c>
      <c r="M187" s="207" t="s">
        <v>1138</v>
      </c>
    </row>
    <row r="188" spans="1:13" ht="15.75">
      <c r="A188" s="104" t="s">
        <v>1139</v>
      </c>
      <c r="B188" s="17" t="s">
        <v>1140</v>
      </c>
      <c r="C188" s="18">
        <v>150</v>
      </c>
      <c r="D188" s="8">
        <v>9.1</v>
      </c>
      <c r="E188" s="8">
        <v>7.47</v>
      </c>
      <c r="F188" s="8">
        <v>47.9</v>
      </c>
      <c r="G188" s="9">
        <v>295</v>
      </c>
      <c r="H188" s="8">
        <v>75.4</v>
      </c>
      <c r="I188" s="8">
        <v>32.7</v>
      </c>
      <c r="J188" s="8">
        <v>1.2</v>
      </c>
      <c r="K188" s="8">
        <v>0.1</v>
      </c>
      <c r="L188" s="16" t="s">
        <v>1141</v>
      </c>
      <c r="M188" s="206"/>
    </row>
    <row r="189" spans="1:13" ht="15.75">
      <c r="A189" s="104"/>
      <c r="B189" s="17" t="s">
        <v>1140</v>
      </c>
      <c r="C189" s="18">
        <v>200</v>
      </c>
      <c r="D189" s="8">
        <v>12.49</v>
      </c>
      <c r="E189" s="8">
        <v>10.03</v>
      </c>
      <c r="F189" s="8">
        <v>64.6</v>
      </c>
      <c r="G189" s="9">
        <v>399</v>
      </c>
      <c r="H189" s="8">
        <v>102</v>
      </c>
      <c r="I189" s="8">
        <v>43.8</v>
      </c>
      <c r="J189" s="8">
        <v>1.7</v>
      </c>
      <c r="K189" s="8">
        <v>0.1</v>
      </c>
      <c r="L189" s="16" t="s">
        <v>1141</v>
      </c>
      <c r="M189" s="206"/>
    </row>
    <row r="190" spans="1:13" ht="15.75">
      <c r="A190" s="104" t="s">
        <v>1142</v>
      </c>
      <c r="B190" s="17" t="s">
        <v>1143</v>
      </c>
      <c r="C190" s="12">
        <v>150</v>
      </c>
      <c r="D190" s="43">
        <v>4.96</v>
      </c>
      <c r="E190" s="43">
        <v>4.17</v>
      </c>
      <c r="F190" s="43">
        <v>30.1</v>
      </c>
      <c r="G190" s="44">
        <v>178</v>
      </c>
      <c r="H190" s="43">
        <v>54.4</v>
      </c>
      <c r="I190" s="43">
        <v>12.7</v>
      </c>
      <c r="J190" s="43">
        <v>0.9</v>
      </c>
      <c r="K190" s="43">
        <v>0.4</v>
      </c>
      <c r="L190" s="16" t="s">
        <v>1144</v>
      </c>
      <c r="M190" s="207" t="s">
        <v>1145</v>
      </c>
    </row>
    <row r="191" spans="1:13" ht="15.75">
      <c r="A191" s="104"/>
      <c r="B191" s="17" t="s">
        <v>1143</v>
      </c>
      <c r="C191" s="12">
        <v>200</v>
      </c>
      <c r="D191" s="43">
        <v>6.86</v>
      </c>
      <c r="E191" s="43">
        <v>5.78</v>
      </c>
      <c r="F191" s="43">
        <v>41.2</v>
      </c>
      <c r="G191" s="44">
        <v>244</v>
      </c>
      <c r="H191" s="43">
        <v>73.8</v>
      </c>
      <c r="I191" s="43">
        <v>17.3</v>
      </c>
      <c r="J191" s="43">
        <v>1.3</v>
      </c>
      <c r="K191" s="43">
        <v>0.6</v>
      </c>
      <c r="L191" s="16" t="s">
        <v>1144</v>
      </c>
      <c r="M191" s="207" t="s">
        <v>1145</v>
      </c>
    </row>
    <row r="192" spans="1:13" ht="15.75">
      <c r="A192" s="122"/>
      <c r="B192" s="17" t="s">
        <v>1143</v>
      </c>
      <c r="C192" s="12">
        <v>150</v>
      </c>
      <c r="D192" s="43">
        <v>3.95</v>
      </c>
      <c r="E192" s="43">
        <v>4.17</v>
      </c>
      <c r="F192" s="43">
        <v>31.2</v>
      </c>
      <c r="G192" s="44">
        <v>178</v>
      </c>
      <c r="H192" s="43">
        <v>50.6</v>
      </c>
      <c r="I192" s="43">
        <v>22.4</v>
      </c>
      <c r="J192" s="43">
        <v>0.9</v>
      </c>
      <c r="K192" s="43">
        <v>0.4</v>
      </c>
      <c r="L192" s="16" t="s">
        <v>1144</v>
      </c>
      <c r="M192" s="205" t="s">
        <v>1146</v>
      </c>
    </row>
    <row r="193" spans="1:13" ht="15.75">
      <c r="A193" s="122"/>
      <c r="B193" s="17" t="s">
        <v>1143</v>
      </c>
      <c r="C193" s="12">
        <v>200</v>
      </c>
      <c r="D193" s="43">
        <v>5.5</v>
      </c>
      <c r="E193" s="43">
        <v>5.78</v>
      </c>
      <c r="F193" s="43">
        <v>42.7</v>
      </c>
      <c r="G193" s="44">
        <v>245</v>
      </c>
      <c r="H193" s="43">
        <v>68.8</v>
      </c>
      <c r="I193" s="43">
        <v>30.3</v>
      </c>
      <c r="J193" s="43">
        <v>1.3</v>
      </c>
      <c r="K193" s="43">
        <v>0.6</v>
      </c>
      <c r="L193" s="16" t="s">
        <v>1144</v>
      </c>
      <c r="M193" s="205" t="s">
        <v>1146</v>
      </c>
    </row>
    <row r="194" spans="1:13" ht="15.75">
      <c r="A194" s="122"/>
      <c r="B194" s="17" t="s">
        <v>1143</v>
      </c>
      <c r="C194" s="12">
        <v>150</v>
      </c>
      <c r="D194" s="43">
        <v>5.77</v>
      </c>
      <c r="E194" s="43">
        <v>5</v>
      </c>
      <c r="F194" s="43">
        <v>31.5</v>
      </c>
      <c r="G194" s="44">
        <v>194</v>
      </c>
      <c r="H194" s="43">
        <v>57.4</v>
      </c>
      <c r="I194" s="43">
        <v>35.4</v>
      </c>
      <c r="J194" s="43">
        <v>1.6</v>
      </c>
      <c r="K194" s="43">
        <v>0.4</v>
      </c>
      <c r="L194" s="16" t="s">
        <v>1144</v>
      </c>
      <c r="M194" s="205" t="s">
        <v>1147</v>
      </c>
    </row>
    <row r="195" spans="1:13" ht="15.75">
      <c r="A195" s="122"/>
      <c r="B195" s="17" t="s">
        <v>1143</v>
      </c>
      <c r="C195" s="12">
        <v>200</v>
      </c>
      <c r="D195" s="43">
        <v>7.35</v>
      </c>
      <c r="E195" s="43">
        <v>6.73</v>
      </c>
      <c r="F195" s="43">
        <v>39.7</v>
      </c>
      <c r="G195" s="44">
        <v>249</v>
      </c>
      <c r="H195" s="43">
        <v>76.7</v>
      </c>
      <c r="I195" s="43">
        <v>43.8</v>
      </c>
      <c r="J195" s="43">
        <v>2</v>
      </c>
      <c r="K195" s="43">
        <v>0.6</v>
      </c>
      <c r="L195" s="16" t="s">
        <v>1144</v>
      </c>
      <c r="M195" s="205" t="s">
        <v>1147</v>
      </c>
    </row>
    <row r="196" spans="1:13" ht="15.75">
      <c r="A196" s="122"/>
      <c r="B196" s="17" t="s">
        <v>1143</v>
      </c>
      <c r="C196" s="12">
        <v>150</v>
      </c>
      <c r="D196" s="43">
        <v>4.96</v>
      </c>
      <c r="E196" s="43">
        <v>4.15</v>
      </c>
      <c r="F196" s="43">
        <v>30.2</v>
      </c>
      <c r="G196" s="44">
        <v>178</v>
      </c>
      <c r="H196" s="43">
        <v>54.9</v>
      </c>
      <c r="I196" s="43">
        <v>13.2</v>
      </c>
      <c r="J196" s="43">
        <v>1</v>
      </c>
      <c r="K196" s="43">
        <v>0.3</v>
      </c>
      <c r="L196" s="16" t="s">
        <v>1144</v>
      </c>
      <c r="M196" s="207" t="s">
        <v>1148</v>
      </c>
    </row>
    <row r="197" spans="1:13" ht="15.75">
      <c r="A197" s="122"/>
      <c r="B197" s="17" t="s">
        <v>1143</v>
      </c>
      <c r="C197" s="12">
        <v>200</v>
      </c>
      <c r="D197" s="43">
        <v>6.86</v>
      </c>
      <c r="E197" s="43">
        <v>5.76</v>
      </c>
      <c r="F197" s="43">
        <v>41.4</v>
      </c>
      <c r="G197" s="44">
        <v>245</v>
      </c>
      <c r="H197" s="43">
        <v>74.5</v>
      </c>
      <c r="I197" s="43">
        <v>18</v>
      </c>
      <c r="J197" s="43">
        <v>1.3</v>
      </c>
      <c r="K197" s="43">
        <v>0.4</v>
      </c>
      <c r="L197" s="16" t="s">
        <v>1144</v>
      </c>
      <c r="M197" s="207" t="s">
        <v>1148</v>
      </c>
    </row>
    <row r="198" spans="1:13" ht="15.75">
      <c r="A198" s="122"/>
      <c r="B198" s="17" t="s">
        <v>1143</v>
      </c>
      <c r="C198" s="12">
        <v>150</v>
      </c>
      <c r="D198" s="43">
        <v>3.95</v>
      </c>
      <c r="E198" s="43">
        <v>4.15</v>
      </c>
      <c r="F198" s="43">
        <v>31.2</v>
      </c>
      <c r="G198" s="44">
        <v>178</v>
      </c>
      <c r="H198" s="43">
        <v>51.2</v>
      </c>
      <c r="I198" s="43">
        <v>22.9</v>
      </c>
      <c r="J198" s="43">
        <v>1</v>
      </c>
      <c r="K198" s="43">
        <v>0.3</v>
      </c>
      <c r="L198" s="16" t="s">
        <v>1144</v>
      </c>
      <c r="M198" s="205" t="s">
        <v>1149</v>
      </c>
    </row>
    <row r="199" spans="1:13" ht="15.75">
      <c r="A199" s="122"/>
      <c r="B199" s="17" t="s">
        <v>1143</v>
      </c>
      <c r="C199" s="12">
        <v>200</v>
      </c>
      <c r="D199" s="43">
        <v>5.5</v>
      </c>
      <c r="E199" s="43">
        <v>5.76</v>
      </c>
      <c r="F199" s="43">
        <v>42.8</v>
      </c>
      <c r="G199" s="44">
        <v>245</v>
      </c>
      <c r="H199" s="43">
        <v>69.5</v>
      </c>
      <c r="I199" s="43">
        <v>31</v>
      </c>
      <c r="J199" s="43">
        <v>1.3</v>
      </c>
      <c r="K199" s="43">
        <v>0.4</v>
      </c>
      <c r="L199" s="16" t="s">
        <v>1144</v>
      </c>
      <c r="M199" s="205" t="s">
        <v>1149</v>
      </c>
    </row>
    <row r="200" spans="1:13" ht="15.75">
      <c r="A200" s="122"/>
      <c r="B200" s="17" t="s">
        <v>1143</v>
      </c>
      <c r="C200" s="12">
        <v>150</v>
      </c>
      <c r="D200" s="43">
        <v>5.77</v>
      </c>
      <c r="E200" s="43">
        <v>4.99</v>
      </c>
      <c r="F200" s="43">
        <v>31.6</v>
      </c>
      <c r="G200" s="44">
        <v>194</v>
      </c>
      <c r="H200" s="43">
        <v>57.9</v>
      </c>
      <c r="I200" s="43">
        <v>36.1</v>
      </c>
      <c r="J200" s="43">
        <v>1.6</v>
      </c>
      <c r="K200" s="43">
        <v>0.3</v>
      </c>
      <c r="L200" s="16" t="s">
        <v>1144</v>
      </c>
      <c r="M200" s="205" t="s">
        <v>1150</v>
      </c>
    </row>
    <row r="201" spans="1:13" ht="15.75">
      <c r="A201" s="122"/>
      <c r="B201" s="17" t="s">
        <v>1143</v>
      </c>
      <c r="C201" s="12">
        <v>200</v>
      </c>
      <c r="D201" s="43">
        <v>7.35</v>
      </c>
      <c r="E201" s="43">
        <v>6.71</v>
      </c>
      <c r="F201" s="43">
        <v>39.8</v>
      </c>
      <c r="G201" s="44">
        <v>249</v>
      </c>
      <c r="H201" s="43">
        <v>77.4</v>
      </c>
      <c r="I201" s="43">
        <v>44.5</v>
      </c>
      <c r="J201" s="43">
        <v>2</v>
      </c>
      <c r="K201" s="43">
        <v>0.4</v>
      </c>
      <c r="L201" s="16" t="s">
        <v>1144</v>
      </c>
      <c r="M201" s="205" t="s">
        <v>1150</v>
      </c>
    </row>
    <row r="202" spans="1:13" ht="15.75">
      <c r="A202" s="104" t="s">
        <v>1151</v>
      </c>
      <c r="B202" s="17" t="s">
        <v>1152</v>
      </c>
      <c r="C202" s="12">
        <v>150</v>
      </c>
      <c r="D202" s="43">
        <v>7</v>
      </c>
      <c r="E202" s="43">
        <v>5.51</v>
      </c>
      <c r="F202" s="43">
        <v>35.5</v>
      </c>
      <c r="G202" s="44">
        <v>219</v>
      </c>
      <c r="H202" s="43">
        <v>119.5</v>
      </c>
      <c r="I202" s="43">
        <v>40.8</v>
      </c>
      <c r="J202" s="43">
        <v>1.6</v>
      </c>
      <c r="K202" s="43">
        <v>0.5</v>
      </c>
      <c r="L202" s="16" t="s">
        <v>1153</v>
      </c>
      <c r="M202" s="205" t="s">
        <v>1124</v>
      </c>
    </row>
    <row r="203" spans="1:13" ht="15.75">
      <c r="A203" s="104"/>
      <c r="B203" s="17" t="s">
        <v>1152</v>
      </c>
      <c r="C203" s="12">
        <v>200</v>
      </c>
      <c r="D203" s="43">
        <v>9.32</v>
      </c>
      <c r="E203" s="43">
        <v>7.57</v>
      </c>
      <c r="F203" s="43">
        <v>47.7</v>
      </c>
      <c r="G203" s="44">
        <v>296</v>
      </c>
      <c r="H203" s="43">
        <v>158.9</v>
      </c>
      <c r="I203" s="43">
        <v>55.1</v>
      </c>
      <c r="J203" s="43">
        <v>2.1</v>
      </c>
      <c r="K203" s="43">
        <v>0.72</v>
      </c>
      <c r="L203" s="16" t="s">
        <v>1153</v>
      </c>
      <c r="M203" s="207" t="s">
        <v>1124</v>
      </c>
    </row>
    <row r="204" spans="1:13" ht="15.75">
      <c r="A204" s="122"/>
      <c r="B204" s="17" t="s">
        <v>1152</v>
      </c>
      <c r="C204" s="12">
        <v>150</v>
      </c>
      <c r="D204" s="43">
        <v>8.05</v>
      </c>
      <c r="E204" s="43">
        <v>6.76</v>
      </c>
      <c r="F204" s="43">
        <v>35.4</v>
      </c>
      <c r="G204" s="44">
        <v>235</v>
      </c>
      <c r="H204" s="43">
        <v>125.8</v>
      </c>
      <c r="I204" s="43">
        <v>63.4</v>
      </c>
      <c r="J204" s="43">
        <v>2.2</v>
      </c>
      <c r="K204" s="43">
        <v>0.5</v>
      </c>
      <c r="L204" s="16" t="s">
        <v>1153</v>
      </c>
      <c r="M204" s="205" t="s">
        <v>1125</v>
      </c>
    </row>
    <row r="205" spans="1:13" ht="15.75">
      <c r="A205" s="122"/>
      <c r="B205" s="17" t="s">
        <v>1152</v>
      </c>
      <c r="C205" s="12">
        <v>200</v>
      </c>
      <c r="D205" s="43">
        <v>10.72</v>
      </c>
      <c r="E205" s="43">
        <v>9.26</v>
      </c>
      <c r="F205" s="43">
        <v>49.65</v>
      </c>
      <c r="G205" s="44">
        <v>317</v>
      </c>
      <c r="H205" s="43">
        <v>167.3</v>
      </c>
      <c r="I205" s="43">
        <v>85.4</v>
      </c>
      <c r="J205" s="43">
        <v>3</v>
      </c>
      <c r="K205" s="43">
        <v>0.72</v>
      </c>
      <c r="L205" s="16" t="s">
        <v>1153</v>
      </c>
      <c r="M205" s="207" t="s">
        <v>1090</v>
      </c>
    </row>
    <row r="206" spans="1:13" ht="15.75">
      <c r="A206" s="122"/>
      <c r="B206" s="17" t="s">
        <v>1152</v>
      </c>
      <c r="C206" s="12">
        <v>150</v>
      </c>
      <c r="D206" s="43">
        <v>8.16</v>
      </c>
      <c r="E206" s="43">
        <v>6.15</v>
      </c>
      <c r="F206" s="43">
        <v>36.1</v>
      </c>
      <c r="G206" s="44">
        <v>232</v>
      </c>
      <c r="H206" s="43">
        <v>116.8</v>
      </c>
      <c r="I206" s="43">
        <v>76</v>
      </c>
      <c r="J206" s="43">
        <v>2.7</v>
      </c>
      <c r="K206" s="43">
        <v>0.5</v>
      </c>
      <c r="L206" s="16" t="s">
        <v>1153</v>
      </c>
      <c r="M206" s="205" t="s">
        <v>1154</v>
      </c>
    </row>
    <row r="207" spans="1:13" ht="15.75">
      <c r="A207" s="122"/>
      <c r="B207" s="17" t="s">
        <v>1152</v>
      </c>
      <c r="C207" s="12">
        <v>200</v>
      </c>
      <c r="D207" s="43">
        <v>10.72</v>
      </c>
      <c r="E207" s="43">
        <v>8.39</v>
      </c>
      <c r="F207" s="43">
        <v>47.8</v>
      </c>
      <c r="G207" s="44">
        <v>309</v>
      </c>
      <c r="H207" s="43">
        <v>154.9</v>
      </c>
      <c r="I207" s="43">
        <v>100.3</v>
      </c>
      <c r="J207" s="43">
        <v>3.5</v>
      </c>
      <c r="K207" s="43">
        <v>0.72</v>
      </c>
      <c r="L207" s="16" t="s">
        <v>1153</v>
      </c>
      <c r="M207" s="207" t="s">
        <v>1154</v>
      </c>
    </row>
    <row r="208" spans="1:13" ht="15.75">
      <c r="A208" s="122"/>
      <c r="B208" s="17" t="s">
        <v>1152</v>
      </c>
      <c r="C208" s="12">
        <v>150</v>
      </c>
      <c r="D208" s="43">
        <v>8.04</v>
      </c>
      <c r="E208" s="43">
        <v>6.95</v>
      </c>
      <c r="F208" s="43">
        <v>36.5</v>
      </c>
      <c r="G208" s="44">
        <v>240</v>
      </c>
      <c r="H208" s="43">
        <v>136.6</v>
      </c>
      <c r="I208" s="43">
        <v>51.1</v>
      </c>
      <c r="J208" s="43">
        <v>1.8</v>
      </c>
      <c r="K208" s="43">
        <v>0.6</v>
      </c>
      <c r="L208" s="16" t="s">
        <v>1153</v>
      </c>
      <c r="M208" s="205" t="s">
        <v>1155</v>
      </c>
    </row>
    <row r="209" spans="1:13" ht="15.75">
      <c r="A209" s="122"/>
      <c r="B209" s="17" t="s">
        <v>1152</v>
      </c>
      <c r="C209" s="12">
        <v>200</v>
      </c>
      <c r="D209" s="43">
        <v>10.61</v>
      </c>
      <c r="E209" s="43">
        <v>9.47</v>
      </c>
      <c r="F209" s="43">
        <v>48.5</v>
      </c>
      <c r="G209" s="44">
        <v>321</v>
      </c>
      <c r="H209" s="43">
        <v>181.9</v>
      </c>
      <c r="I209" s="43">
        <v>67.7</v>
      </c>
      <c r="J209" s="43">
        <v>2.4</v>
      </c>
      <c r="K209" s="43">
        <v>0.8</v>
      </c>
      <c r="L209" s="16" t="s">
        <v>1153</v>
      </c>
      <c r="M209" s="207" t="s">
        <v>1155</v>
      </c>
    </row>
    <row r="210" spans="1:13" ht="15.75">
      <c r="A210" s="122"/>
      <c r="B210" s="17" t="s">
        <v>1152</v>
      </c>
      <c r="C210" s="12">
        <v>150</v>
      </c>
      <c r="D210" s="43">
        <v>8.03</v>
      </c>
      <c r="E210" s="43">
        <v>6.59</v>
      </c>
      <c r="F210" s="43">
        <v>35.6</v>
      </c>
      <c r="G210" s="44">
        <v>234</v>
      </c>
      <c r="H210" s="43">
        <v>123.4</v>
      </c>
      <c r="I210" s="43">
        <v>64.9</v>
      </c>
      <c r="J210" s="43">
        <v>2.3</v>
      </c>
      <c r="K210" s="43">
        <v>0.5</v>
      </c>
      <c r="L210" s="16" t="s">
        <v>1153</v>
      </c>
      <c r="M210" s="205" t="s">
        <v>1156</v>
      </c>
    </row>
    <row r="211" spans="1:13" ht="15.75">
      <c r="A211" s="122"/>
      <c r="B211" s="17" t="s">
        <v>1152</v>
      </c>
      <c r="C211" s="12">
        <v>200</v>
      </c>
      <c r="D211" s="43">
        <v>10.7</v>
      </c>
      <c r="E211" s="43">
        <v>9.03</v>
      </c>
      <c r="F211" s="43">
        <v>47.8</v>
      </c>
      <c r="G211" s="44">
        <v>315</v>
      </c>
      <c r="H211" s="43">
        <v>164.2</v>
      </c>
      <c r="I211" s="43">
        <v>87.3</v>
      </c>
      <c r="J211" s="43">
        <v>3.1</v>
      </c>
      <c r="K211" s="43">
        <v>0.7</v>
      </c>
      <c r="L211" s="16" t="s">
        <v>1153</v>
      </c>
      <c r="M211" s="207" t="s">
        <v>1156</v>
      </c>
    </row>
    <row r="212" spans="1:13" ht="15.75">
      <c r="A212" s="122"/>
      <c r="B212" s="17" t="s">
        <v>1152</v>
      </c>
      <c r="C212" s="12">
        <v>150</v>
      </c>
      <c r="D212" s="43">
        <v>8</v>
      </c>
      <c r="E212" s="43">
        <v>6.62</v>
      </c>
      <c r="F212" s="43">
        <v>36.4</v>
      </c>
      <c r="G212" s="44">
        <v>237</v>
      </c>
      <c r="H212" s="43">
        <v>132.7</v>
      </c>
      <c r="I212" s="43">
        <v>56.1</v>
      </c>
      <c r="J212" s="43">
        <v>2</v>
      </c>
      <c r="K212" s="43">
        <v>0.6</v>
      </c>
      <c r="L212" s="16" t="s">
        <v>1153</v>
      </c>
      <c r="M212" s="205" t="s">
        <v>1157</v>
      </c>
    </row>
    <row r="213" spans="1:13" ht="15.75">
      <c r="A213" s="122"/>
      <c r="B213" s="17" t="s">
        <v>1152</v>
      </c>
      <c r="C213" s="12">
        <v>200</v>
      </c>
      <c r="D213" s="43">
        <v>10.55</v>
      </c>
      <c r="E213" s="43">
        <v>9.04</v>
      </c>
      <c r="F213" s="43">
        <v>48.5</v>
      </c>
      <c r="G213" s="44">
        <v>317</v>
      </c>
      <c r="H213" s="43">
        <v>177</v>
      </c>
      <c r="I213" s="43">
        <v>73.6</v>
      </c>
      <c r="J213" s="43">
        <v>2.6</v>
      </c>
      <c r="K213" s="43">
        <v>0.8</v>
      </c>
      <c r="L213" s="16" t="s">
        <v>1153</v>
      </c>
      <c r="M213" s="207" t="s">
        <v>1157</v>
      </c>
    </row>
    <row r="214" spans="1:13" ht="15.75">
      <c r="A214" s="122"/>
      <c r="B214" s="17" t="s">
        <v>1152</v>
      </c>
      <c r="C214" s="12">
        <v>150</v>
      </c>
      <c r="D214" s="43">
        <v>7.84</v>
      </c>
      <c r="E214" s="43">
        <v>6.34</v>
      </c>
      <c r="F214" s="43">
        <v>36.9</v>
      </c>
      <c r="G214" s="44">
        <v>236</v>
      </c>
      <c r="H214" s="43">
        <v>131.2</v>
      </c>
      <c r="I214" s="43">
        <v>51</v>
      </c>
      <c r="J214" s="43">
        <v>1.8</v>
      </c>
      <c r="K214" s="43">
        <v>0.6</v>
      </c>
      <c r="L214" s="16" t="s">
        <v>1153</v>
      </c>
      <c r="M214" s="205" t="s">
        <v>1158</v>
      </c>
    </row>
    <row r="215" spans="1:13" ht="15.75">
      <c r="A215" s="122"/>
      <c r="B215" s="17" t="s">
        <v>1152</v>
      </c>
      <c r="C215" s="12">
        <v>200</v>
      </c>
      <c r="D215" s="43">
        <v>10.23</v>
      </c>
      <c r="E215" s="43">
        <v>8.65</v>
      </c>
      <c r="F215" s="43">
        <v>48.7</v>
      </c>
      <c r="G215" s="44">
        <v>313</v>
      </c>
      <c r="H215" s="43">
        <v>174.6</v>
      </c>
      <c r="I215" s="43">
        <v>66.6</v>
      </c>
      <c r="J215" s="43">
        <v>2.4</v>
      </c>
      <c r="K215" s="43">
        <v>0.8</v>
      </c>
      <c r="L215" s="16" t="s">
        <v>1153</v>
      </c>
      <c r="M215" s="207" t="s">
        <v>1158</v>
      </c>
    </row>
    <row r="216" spans="1:13" ht="15.75">
      <c r="A216" s="104" t="s">
        <v>1159</v>
      </c>
      <c r="B216" s="17" t="s">
        <v>1160</v>
      </c>
      <c r="C216" s="12">
        <v>150</v>
      </c>
      <c r="D216" s="43">
        <v>5.97</v>
      </c>
      <c r="E216" s="43">
        <v>5.53</v>
      </c>
      <c r="F216" s="43">
        <v>29.3</v>
      </c>
      <c r="G216" s="44">
        <v>191</v>
      </c>
      <c r="H216" s="43">
        <v>111.7</v>
      </c>
      <c r="I216" s="43">
        <v>35.7</v>
      </c>
      <c r="J216" s="43">
        <v>1.64</v>
      </c>
      <c r="K216" s="43">
        <v>0.68</v>
      </c>
      <c r="L216" s="16" t="s">
        <v>1161</v>
      </c>
      <c r="M216" s="205" t="s">
        <v>1162</v>
      </c>
    </row>
    <row r="217" spans="1:13" ht="15.75">
      <c r="A217" s="104"/>
      <c r="B217" s="17" t="s">
        <v>1160</v>
      </c>
      <c r="C217" s="12">
        <v>200</v>
      </c>
      <c r="D217" s="43">
        <v>8.19</v>
      </c>
      <c r="E217" s="43">
        <v>7.41</v>
      </c>
      <c r="F217" s="43">
        <v>40.1</v>
      </c>
      <c r="G217" s="44">
        <v>260</v>
      </c>
      <c r="H217" s="43">
        <v>149.3</v>
      </c>
      <c r="I217" s="43">
        <v>49.1</v>
      </c>
      <c r="J217" s="43">
        <v>2.27</v>
      </c>
      <c r="K217" s="43">
        <v>0.91</v>
      </c>
      <c r="L217" s="16" t="s">
        <v>1161</v>
      </c>
      <c r="M217" s="207" t="s">
        <v>1162</v>
      </c>
    </row>
    <row r="218" spans="1:13" ht="15.75">
      <c r="A218" s="122"/>
      <c r="B218" s="17" t="s">
        <v>1160</v>
      </c>
      <c r="C218" s="12">
        <v>150</v>
      </c>
      <c r="D218" s="43">
        <v>7.13</v>
      </c>
      <c r="E218" s="43">
        <v>6.83</v>
      </c>
      <c r="F218" s="43">
        <v>29.6</v>
      </c>
      <c r="G218" s="44">
        <v>208</v>
      </c>
      <c r="H218" s="43">
        <v>124.4</v>
      </c>
      <c r="I218" s="43">
        <v>58.1</v>
      </c>
      <c r="J218" s="43">
        <v>2.29</v>
      </c>
      <c r="K218" s="43">
        <v>0.7</v>
      </c>
      <c r="L218" s="16" t="s">
        <v>1161</v>
      </c>
      <c r="M218" s="205" t="s">
        <v>1163</v>
      </c>
    </row>
    <row r="219" spans="1:13" ht="15.75">
      <c r="A219" s="122"/>
      <c r="B219" s="17" t="s">
        <v>1160</v>
      </c>
      <c r="C219" s="12">
        <v>200</v>
      </c>
      <c r="D219" s="43">
        <v>9.74</v>
      </c>
      <c r="E219" s="43">
        <v>9.13</v>
      </c>
      <c r="F219" s="43">
        <v>40.5</v>
      </c>
      <c r="G219" s="44">
        <v>283</v>
      </c>
      <c r="H219" s="43">
        <v>166.2</v>
      </c>
      <c r="I219" s="43">
        <v>78.7</v>
      </c>
      <c r="J219" s="43">
        <v>3.13</v>
      </c>
      <c r="K219" s="43">
        <v>0.93</v>
      </c>
      <c r="L219" s="16" t="s">
        <v>1161</v>
      </c>
      <c r="M219" s="207" t="s">
        <v>1163</v>
      </c>
    </row>
    <row r="220" spans="1:13" ht="15.75">
      <c r="A220" s="122"/>
      <c r="B220" s="17" t="s">
        <v>1160</v>
      </c>
      <c r="C220" s="12">
        <v>150</v>
      </c>
      <c r="D220" s="43">
        <v>7.12</v>
      </c>
      <c r="E220" s="43">
        <v>6.24</v>
      </c>
      <c r="F220" s="43">
        <v>29.8</v>
      </c>
      <c r="G220" s="44">
        <v>204</v>
      </c>
      <c r="H220" s="43">
        <v>115.5</v>
      </c>
      <c r="I220" s="43">
        <v>67.9</v>
      </c>
      <c r="J220" s="43">
        <v>2.62</v>
      </c>
      <c r="K220" s="43">
        <v>0.7</v>
      </c>
      <c r="L220" s="16" t="s">
        <v>1161</v>
      </c>
      <c r="M220" s="205" t="s">
        <v>1164</v>
      </c>
    </row>
    <row r="221" spans="1:13" ht="15.75">
      <c r="A221" s="122"/>
      <c r="B221" s="17" t="s">
        <v>1160</v>
      </c>
      <c r="C221" s="12">
        <v>200</v>
      </c>
      <c r="D221" s="43">
        <v>9.72</v>
      </c>
      <c r="E221" s="43">
        <v>8.35</v>
      </c>
      <c r="F221" s="43">
        <v>40.7</v>
      </c>
      <c r="G221" s="44">
        <v>277</v>
      </c>
      <c r="H221" s="43">
        <v>154.4</v>
      </c>
      <c r="I221" s="43">
        <v>91.8</v>
      </c>
      <c r="J221" s="43">
        <v>3.57</v>
      </c>
      <c r="K221" s="43">
        <v>0.93</v>
      </c>
      <c r="L221" s="16" t="s">
        <v>1161</v>
      </c>
      <c r="M221" s="207" t="s">
        <v>1164</v>
      </c>
    </row>
    <row r="222" spans="1:13" ht="15.75">
      <c r="A222" s="122"/>
      <c r="B222" s="17" t="s">
        <v>1160</v>
      </c>
      <c r="C222" s="12">
        <v>150</v>
      </c>
      <c r="D222" s="43">
        <v>6.64</v>
      </c>
      <c r="E222" s="43">
        <v>6.67</v>
      </c>
      <c r="F222" s="43">
        <v>28.9</v>
      </c>
      <c r="G222" s="44">
        <v>202</v>
      </c>
      <c r="H222" s="43">
        <v>122.8</v>
      </c>
      <c r="I222" s="43">
        <v>43.9</v>
      </c>
      <c r="J222" s="43">
        <v>1.84</v>
      </c>
      <c r="K222" s="43">
        <v>0.69</v>
      </c>
      <c r="L222" s="16" t="s">
        <v>1161</v>
      </c>
      <c r="M222" s="205" t="s">
        <v>1165</v>
      </c>
    </row>
    <row r="223" spans="1:13" ht="15.75">
      <c r="A223" s="122"/>
      <c r="B223" s="17" t="s">
        <v>1160</v>
      </c>
      <c r="C223" s="12">
        <v>200</v>
      </c>
      <c r="D223" s="43">
        <v>9.15</v>
      </c>
      <c r="E223" s="43">
        <v>8.95</v>
      </c>
      <c r="F223" s="43">
        <v>40</v>
      </c>
      <c r="G223" s="44">
        <v>277</v>
      </c>
      <c r="H223" s="43">
        <v>164.7</v>
      </c>
      <c r="I223" s="43">
        <v>59.7</v>
      </c>
      <c r="J223" s="43">
        <v>2.53</v>
      </c>
      <c r="K223" s="43">
        <v>0.92</v>
      </c>
      <c r="L223" s="16" t="s">
        <v>1161</v>
      </c>
      <c r="M223" s="207" t="s">
        <v>1165</v>
      </c>
    </row>
    <row r="224" spans="1:13" ht="15.75">
      <c r="A224" s="122"/>
      <c r="B224" s="17" t="s">
        <v>1160</v>
      </c>
      <c r="C224" s="12">
        <v>150</v>
      </c>
      <c r="D224" s="43">
        <v>7.12</v>
      </c>
      <c r="E224" s="43">
        <v>6.67</v>
      </c>
      <c r="F224" s="43">
        <v>23.8</v>
      </c>
      <c r="G224" s="44">
        <v>208</v>
      </c>
      <c r="H224" s="43">
        <v>122.1</v>
      </c>
      <c r="I224" s="43">
        <v>59.6</v>
      </c>
      <c r="J224" s="43">
        <v>2.34</v>
      </c>
      <c r="K224" s="43">
        <v>0.7</v>
      </c>
      <c r="L224" s="16" t="s">
        <v>1161</v>
      </c>
      <c r="M224" s="205" t="s">
        <v>1166</v>
      </c>
    </row>
    <row r="225" spans="1:13" ht="15.75">
      <c r="A225" s="122"/>
      <c r="B225" s="17" t="s">
        <v>1160</v>
      </c>
      <c r="C225" s="12">
        <v>200</v>
      </c>
      <c r="D225" s="43">
        <v>9.72</v>
      </c>
      <c r="E225" s="43">
        <v>8.92</v>
      </c>
      <c r="F225" s="43">
        <v>40.7</v>
      </c>
      <c r="G225" s="44">
        <v>282</v>
      </c>
      <c r="H225" s="43">
        <v>163</v>
      </c>
      <c r="I225" s="43">
        <v>80.6</v>
      </c>
      <c r="J225" s="43">
        <v>3.19</v>
      </c>
      <c r="K225" s="43">
        <v>0.93</v>
      </c>
      <c r="L225" s="16" t="s">
        <v>1161</v>
      </c>
      <c r="M225" s="207" t="s">
        <v>1166</v>
      </c>
    </row>
    <row r="226" spans="1:13" ht="15.75">
      <c r="A226" s="122"/>
      <c r="B226" s="17" t="s">
        <v>1160</v>
      </c>
      <c r="C226" s="12">
        <v>150</v>
      </c>
      <c r="D226" s="43">
        <v>6.78</v>
      </c>
      <c r="E226" s="43">
        <v>6.47</v>
      </c>
      <c r="F226" s="43">
        <v>23.7</v>
      </c>
      <c r="G226" s="44">
        <v>204</v>
      </c>
      <c r="H226" s="43">
        <v>123.1</v>
      </c>
      <c r="I226" s="43">
        <v>48.9</v>
      </c>
      <c r="J226" s="43">
        <v>2.01</v>
      </c>
      <c r="K226" s="43">
        <v>0.7</v>
      </c>
      <c r="L226" s="16" t="s">
        <v>1161</v>
      </c>
      <c r="M226" s="205" t="s">
        <v>1167</v>
      </c>
    </row>
    <row r="227" spans="1:13" ht="15.75">
      <c r="A227" s="122"/>
      <c r="B227" s="17" t="s">
        <v>1160</v>
      </c>
      <c r="C227" s="12">
        <v>200</v>
      </c>
      <c r="D227" s="43">
        <v>9.2</v>
      </c>
      <c r="E227" s="43">
        <v>8.64</v>
      </c>
      <c r="F227" s="43">
        <v>40.2</v>
      </c>
      <c r="G227" s="44">
        <v>275</v>
      </c>
      <c r="H227" s="43">
        <v>164.1</v>
      </c>
      <c r="I227" s="43">
        <v>66</v>
      </c>
      <c r="J227" s="43">
        <v>2.74</v>
      </c>
      <c r="K227" s="43">
        <v>0.93</v>
      </c>
      <c r="L227" s="16" t="s">
        <v>1161</v>
      </c>
      <c r="M227" s="207" t="s">
        <v>1167</v>
      </c>
    </row>
    <row r="228" spans="1:13" ht="15.75">
      <c r="A228" s="122"/>
      <c r="B228" s="17" t="s">
        <v>1160</v>
      </c>
      <c r="C228" s="12">
        <v>150</v>
      </c>
      <c r="D228" s="43">
        <v>6.55</v>
      </c>
      <c r="E228" s="43">
        <v>6.24</v>
      </c>
      <c r="F228" s="43">
        <v>29.5</v>
      </c>
      <c r="G228" s="44">
        <v>200</v>
      </c>
      <c r="H228" s="43">
        <v>121.5</v>
      </c>
      <c r="I228" s="43">
        <v>44.2</v>
      </c>
      <c r="J228" s="43">
        <v>1.86</v>
      </c>
      <c r="K228" s="43">
        <v>0.7</v>
      </c>
      <c r="L228" s="16" t="s">
        <v>1161</v>
      </c>
      <c r="M228" s="205" t="s">
        <v>1168</v>
      </c>
    </row>
    <row r="229" spans="1:13" ht="15.75">
      <c r="A229" s="122"/>
      <c r="B229" s="17" t="s">
        <v>1160</v>
      </c>
      <c r="C229" s="12">
        <v>200</v>
      </c>
      <c r="D229" s="43">
        <v>8.8</v>
      </c>
      <c r="E229" s="43">
        <v>8.28</v>
      </c>
      <c r="F229" s="43">
        <v>39.6</v>
      </c>
      <c r="G229" s="44">
        <v>268</v>
      </c>
      <c r="H229" s="43">
        <v>161.9</v>
      </c>
      <c r="I229" s="43">
        <v>58</v>
      </c>
      <c r="J229" s="43">
        <v>2.49</v>
      </c>
      <c r="K229" s="43">
        <v>0.93</v>
      </c>
      <c r="L229" s="16" t="s">
        <v>1161</v>
      </c>
      <c r="M229" s="207" t="s">
        <v>1168</v>
      </c>
    </row>
    <row r="230" spans="1:13" ht="15.75">
      <c r="A230" s="122"/>
      <c r="B230" s="17" t="s">
        <v>1160</v>
      </c>
      <c r="C230" s="12">
        <v>150</v>
      </c>
      <c r="D230" s="43">
        <v>5.97</v>
      </c>
      <c r="E230" s="43">
        <v>5.51</v>
      </c>
      <c r="F230" s="43">
        <v>29.4</v>
      </c>
      <c r="G230" s="44">
        <v>191</v>
      </c>
      <c r="H230" s="43">
        <v>112.4</v>
      </c>
      <c r="I230" s="43">
        <v>36.4</v>
      </c>
      <c r="J230" s="43">
        <v>1.67</v>
      </c>
      <c r="K230" s="43">
        <v>0.44</v>
      </c>
      <c r="L230" s="16" t="s">
        <v>1161</v>
      </c>
      <c r="M230" s="205" t="s">
        <v>1169</v>
      </c>
    </row>
    <row r="231" spans="1:13" ht="15.75">
      <c r="A231" s="122"/>
      <c r="B231" s="17" t="s">
        <v>1160</v>
      </c>
      <c r="C231" s="12">
        <v>200</v>
      </c>
      <c r="D231" s="43">
        <v>8.19</v>
      </c>
      <c r="E231" s="43">
        <v>7.38</v>
      </c>
      <c r="F231" s="43">
        <v>40.2</v>
      </c>
      <c r="G231" s="44">
        <v>260</v>
      </c>
      <c r="H231" s="43">
        <v>150.2</v>
      </c>
      <c r="I231" s="43">
        <v>50</v>
      </c>
      <c r="J231" s="43">
        <v>2.3</v>
      </c>
      <c r="K231" s="43">
        <v>0.59</v>
      </c>
      <c r="L231" s="16" t="s">
        <v>1161</v>
      </c>
      <c r="M231" s="207" t="s">
        <v>1169</v>
      </c>
    </row>
    <row r="232" spans="1:13" ht="15.75">
      <c r="A232" s="122"/>
      <c r="B232" s="17" t="s">
        <v>1160</v>
      </c>
      <c r="C232" s="12">
        <v>150</v>
      </c>
      <c r="D232" s="43">
        <v>7.13</v>
      </c>
      <c r="E232" s="43">
        <v>6.81</v>
      </c>
      <c r="F232" s="43">
        <v>29.8</v>
      </c>
      <c r="G232" s="44">
        <v>209</v>
      </c>
      <c r="H232" s="43">
        <v>125.1</v>
      </c>
      <c r="I232" s="43">
        <v>58.8</v>
      </c>
      <c r="J232" s="43">
        <v>2.32</v>
      </c>
      <c r="K232" s="43">
        <v>0.46</v>
      </c>
      <c r="L232" s="16" t="s">
        <v>1161</v>
      </c>
      <c r="M232" s="205" t="s">
        <v>1170</v>
      </c>
    </row>
    <row r="233" spans="1:13" ht="15.75">
      <c r="A233" s="122"/>
      <c r="B233" s="17" t="s">
        <v>1160</v>
      </c>
      <c r="C233" s="12">
        <v>200</v>
      </c>
      <c r="D233" s="43">
        <v>9.74</v>
      </c>
      <c r="E233" s="43">
        <v>9.1</v>
      </c>
      <c r="F233" s="43">
        <v>40.7</v>
      </c>
      <c r="G233" s="44">
        <v>284</v>
      </c>
      <c r="H233" s="43">
        <v>167.1</v>
      </c>
      <c r="I233" s="43">
        <v>79.6</v>
      </c>
      <c r="J233" s="43">
        <v>3.16</v>
      </c>
      <c r="K233" s="43">
        <v>0.61</v>
      </c>
      <c r="L233" s="16" t="s">
        <v>1161</v>
      </c>
      <c r="M233" s="207" t="s">
        <v>1170</v>
      </c>
    </row>
    <row r="234" spans="1:13" ht="15.75">
      <c r="A234" s="122"/>
      <c r="B234" s="17" t="s">
        <v>1160</v>
      </c>
      <c r="C234" s="12">
        <v>150</v>
      </c>
      <c r="D234" s="43">
        <v>7.12</v>
      </c>
      <c r="E234" s="43">
        <v>6.21</v>
      </c>
      <c r="F234" s="43">
        <v>29.9</v>
      </c>
      <c r="G234" s="44">
        <v>204</v>
      </c>
      <c r="H234" s="43">
        <v>116.2</v>
      </c>
      <c r="I234" s="43">
        <v>68.6</v>
      </c>
      <c r="J234" s="43">
        <v>2.64</v>
      </c>
      <c r="K234" s="43">
        <v>0.46</v>
      </c>
      <c r="L234" s="16" t="s">
        <v>1161</v>
      </c>
      <c r="M234" s="205" t="s">
        <v>1171</v>
      </c>
    </row>
    <row r="235" spans="1:13" ht="15.75">
      <c r="A235" s="122"/>
      <c r="B235" s="17" t="s">
        <v>1160</v>
      </c>
      <c r="C235" s="12">
        <v>200</v>
      </c>
      <c r="D235" s="43">
        <v>9.72</v>
      </c>
      <c r="E235" s="43">
        <v>8.32</v>
      </c>
      <c r="F235" s="43">
        <v>40.9</v>
      </c>
      <c r="G235" s="44">
        <v>277</v>
      </c>
      <c r="H235" s="43">
        <v>155.3</v>
      </c>
      <c r="I235" s="43">
        <v>92.7</v>
      </c>
      <c r="J235" s="43">
        <v>3.6</v>
      </c>
      <c r="K235" s="43">
        <v>0.61</v>
      </c>
      <c r="L235" s="16" t="s">
        <v>1161</v>
      </c>
      <c r="M235" s="207" t="s">
        <v>1171</v>
      </c>
    </row>
    <row r="236" spans="1:13" ht="15.75">
      <c r="A236" s="122"/>
      <c r="B236" s="17" t="s">
        <v>1160</v>
      </c>
      <c r="C236" s="12">
        <v>150</v>
      </c>
      <c r="D236" s="43">
        <v>6.64</v>
      </c>
      <c r="E236" s="43">
        <v>6.64</v>
      </c>
      <c r="F236" s="43">
        <v>29.1</v>
      </c>
      <c r="G236" s="44">
        <v>203</v>
      </c>
      <c r="H236" s="43">
        <v>123.5</v>
      </c>
      <c r="I236" s="43">
        <v>44.6</v>
      </c>
      <c r="J236" s="43">
        <v>1.87</v>
      </c>
      <c r="K236" s="43">
        <v>0.46</v>
      </c>
      <c r="L236" s="16" t="s">
        <v>1161</v>
      </c>
      <c r="M236" s="205" t="s">
        <v>1172</v>
      </c>
    </row>
    <row r="237" spans="1:13" ht="15.75">
      <c r="A237" s="122"/>
      <c r="B237" s="17" t="s">
        <v>1160</v>
      </c>
      <c r="C237" s="12">
        <v>200</v>
      </c>
      <c r="D237" s="43">
        <v>9.15</v>
      </c>
      <c r="E237" s="43">
        <v>8.92</v>
      </c>
      <c r="F237" s="43">
        <v>40.2</v>
      </c>
      <c r="G237" s="44">
        <v>278</v>
      </c>
      <c r="H237" s="43">
        <v>165.6</v>
      </c>
      <c r="I237" s="43">
        <v>60.6</v>
      </c>
      <c r="J237" s="43">
        <v>2.56</v>
      </c>
      <c r="K237" s="43">
        <v>0.6</v>
      </c>
      <c r="L237" s="16" t="s">
        <v>1161</v>
      </c>
      <c r="M237" s="207" t="s">
        <v>1172</v>
      </c>
    </row>
    <row r="238" spans="1:13" ht="15.75">
      <c r="A238" s="122"/>
      <c r="B238" s="17" t="s">
        <v>1160</v>
      </c>
      <c r="C238" s="12">
        <v>150</v>
      </c>
      <c r="D238" s="43">
        <v>7.12</v>
      </c>
      <c r="E238" s="43">
        <v>6.64</v>
      </c>
      <c r="F238" s="43">
        <v>29.9</v>
      </c>
      <c r="G238" s="44">
        <v>208</v>
      </c>
      <c r="H238" s="43">
        <v>122.7</v>
      </c>
      <c r="I238" s="43">
        <v>60.3</v>
      </c>
      <c r="J238" s="43">
        <v>2.36</v>
      </c>
      <c r="K238" s="43">
        <v>0.46</v>
      </c>
      <c r="L238" s="16" t="s">
        <v>1161</v>
      </c>
      <c r="M238" s="205" t="s">
        <v>1173</v>
      </c>
    </row>
    <row r="239" spans="1:13" ht="15.75">
      <c r="A239" s="122"/>
      <c r="B239" s="17" t="s">
        <v>1160</v>
      </c>
      <c r="C239" s="12">
        <v>200</v>
      </c>
      <c r="D239" s="43">
        <v>9.72</v>
      </c>
      <c r="E239" s="43">
        <v>8.88</v>
      </c>
      <c r="F239" s="43">
        <v>40.9</v>
      </c>
      <c r="G239" s="44">
        <v>282</v>
      </c>
      <c r="H239" s="43">
        <v>164</v>
      </c>
      <c r="I239" s="43">
        <v>81.5</v>
      </c>
      <c r="J239" s="43">
        <v>3.22</v>
      </c>
      <c r="K239" s="43">
        <v>0.61</v>
      </c>
      <c r="L239" s="16" t="s">
        <v>1161</v>
      </c>
      <c r="M239" s="207" t="s">
        <v>1173</v>
      </c>
    </row>
    <row r="240" spans="1:13" ht="15.75">
      <c r="A240" s="122"/>
      <c r="B240" s="17" t="s">
        <v>1160</v>
      </c>
      <c r="C240" s="12">
        <v>150</v>
      </c>
      <c r="D240" s="43">
        <v>6.78</v>
      </c>
      <c r="E240" s="43">
        <v>6.44</v>
      </c>
      <c r="F240" s="43">
        <v>29.8</v>
      </c>
      <c r="G240" s="44">
        <v>204</v>
      </c>
      <c r="H240" s="43">
        <v>123.7</v>
      </c>
      <c r="I240" s="43">
        <v>49.5</v>
      </c>
      <c r="J240" s="43">
        <v>2.02</v>
      </c>
      <c r="K240" s="43">
        <v>0.46</v>
      </c>
      <c r="L240" s="16" t="s">
        <v>1161</v>
      </c>
      <c r="M240" s="205" t="s">
        <v>1174</v>
      </c>
    </row>
    <row r="241" spans="1:13" ht="15.75">
      <c r="A241" s="122"/>
      <c r="B241" s="17" t="s">
        <v>1160</v>
      </c>
      <c r="C241" s="12">
        <v>200</v>
      </c>
      <c r="D241" s="43">
        <v>9.2</v>
      </c>
      <c r="E241" s="43">
        <v>8.61</v>
      </c>
      <c r="F241" s="43">
        <v>40.4</v>
      </c>
      <c r="G241" s="44">
        <v>276</v>
      </c>
      <c r="H241" s="43">
        <v>165</v>
      </c>
      <c r="I241" s="43">
        <v>67</v>
      </c>
      <c r="J241" s="43">
        <v>2.77</v>
      </c>
      <c r="K241" s="43">
        <v>0.61</v>
      </c>
      <c r="L241" s="16" t="s">
        <v>1161</v>
      </c>
      <c r="M241" s="207" t="s">
        <v>1174</v>
      </c>
    </row>
    <row r="242" spans="1:13" ht="15.75">
      <c r="A242" s="122"/>
      <c r="B242" s="17" t="s">
        <v>1160</v>
      </c>
      <c r="C242" s="12">
        <v>150</v>
      </c>
      <c r="D242" s="43">
        <v>6.55</v>
      </c>
      <c r="E242" s="43">
        <v>6.21</v>
      </c>
      <c r="F242" s="43">
        <v>29.6</v>
      </c>
      <c r="G242" s="44">
        <v>201</v>
      </c>
      <c r="H242" s="43">
        <v>122.2</v>
      </c>
      <c r="I242" s="43">
        <v>44.8</v>
      </c>
      <c r="J242" s="43">
        <v>1.89</v>
      </c>
      <c r="K242" s="43">
        <v>0.61</v>
      </c>
      <c r="L242" s="16" t="s">
        <v>1161</v>
      </c>
      <c r="M242" s="205" t="s">
        <v>1175</v>
      </c>
    </row>
    <row r="243" spans="1:13" ht="15.75">
      <c r="A243" s="122"/>
      <c r="B243" s="11" t="s">
        <v>1160</v>
      </c>
      <c r="C243" s="75">
        <v>200</v>
      </c>
      <c r="D243" s="208">
        <v>8.8</v>
      </c>
      <c r="E243" s="208">
        <v>8.25</v>
      </c>
      <c r="F243" s="208">
        <v>39.8</v>
      </c>
      <c r="G243" s="209">
        <v>269</v>
      </c>
      <c r="H243" s="208">
        <v>162.9</v>
      </c>
      <c r="I243" s="208">
        <v>58.9</v>
      </c>
      <c r="J243" s="208">
        <v>2.52</v>
      </c>
      <c r="K243" s="208">
        <v>0.61</v>
      </c>
      <c r="L243" s="5" t="s">
        <v>1161</v>
      </c>
      <c r="M243" s="210" t="s">
        <v>1175</v>
      </c>
    </row>
    <row r="244" spans="1:13" ht="15.75">
      <c r="A244" s="104" t="s">
        <v>1176</v>
      </c>
      <c r="B244" s="17" t="s">
        <v>1177</v>
      </c>
      <c r="C244" s="12">
        <v>150</v>
      </c>
      <c r="D244" s="43">
        <v>5.21</v>
      </c>
      <c r="E244" s="43">
        <v>8.79</v>
      </c>
      <c r="F244" s="43">
        <v>46.9</v>
      </c>
      <c r="G244" s="44">
        <v>288</v>
      </c>
      <c r="H244" s="43">
        <v>35.4</v>
      </c>
      <c r="I244" s="43">
        <v>29.5</v>
      </c>
      <c r="J244" s="43">
        <v>2.1</v>
      </c>
      <c r="K244" s="43">
        <v>0.1</v>
      </c>
      <c r="L244" s="16" t="s">
        <v>1178</v>
      </c>
      <c r="M244" s="205" t="s">
        <v>1179</v>
      </c>
    </row>
    <row r="245" spans="1:13" ht="15.75">
      <c r="A245" s="104"/>
      <c r="B245" s="17" t="s">
        <v>1177</v>
      </c>
      <c r="C245" s="12">
        <v>100</v>
      </c>
      <c r="D245" s="43">
        <v>3.45</v>
      </c>
      <c r="E245" s="43">
        <v>5.35</v>
      </c>
      <c r="F245" s="43">
        <v>31.95</v>
      </c>
      <c r="G245" s="44">
        <v>180</v>
      </c>
      <c r="H245" s="43">
        <v>23.4</v>
      </c>
      <c r="I245" s="43">
        <v>19.8</v>
      </c>
      <c r="J245" s="43">
        <v>1.4</v>
      </c>
      <c r="K245" s="43">
        <v>0.05</v>
      </c>
      <c r="L245" s="16" t="s">
        <v>1178</v>
      </c>
      <c r="M245" s="205" t="s">
        <v>1179</v>
      </c>
    </row>
    <row r="246" spans="1:13" ht="15.75">
      <c r="A246" s="104"/>
      <c r="B246" s="17" t="s">
        <v>1177</v>
      </c>
      <c r="C246" s="12">
        <v>130</v>
      </c>
      <c r="D246" s="43">
        <v>4.55</v>
      </c>
      <c r="E246" s="43">
        <v>7.02</v>
      </c>
      <c r="F246" s="43">
        <v>41.6</v>
      </c>
      <c r="G246" s="44">
        <v>234</v>
      </c>
      <c r="H246" s="43">
        <v>30.4</v>
      </c>
      <c r="I246" s="43">
        <v>25.7</v>
      </c>
      <c r="J246" s="43">
        <v>1.8</v>
      </c>
      <c r="K246" s="43">
        <v>0.065</v>
      </c>
      <c r="L246" s="16" t="s">
        <v>1178</v>
      </c>
      <c r="M246" s="205" t="s">
        <v>1179</v>
      </c>
    </row>
    <row r="247" spans="1:13" ht="15.75">
      <c r="A247" s="104"/>
      <c r="B247" s="17" t="s">
        <v>1177</v>
      </c>
      <c r="C247" s="12">
        <v>200</v>
      </c>
      <c r="D247" s="43">
        <v>10.5</v>
      </c>
      <c r="E247" s="43">
        <v>12.6</v>
      </c>
      <c r="F247" s="43">
        <v>65.9</v>
      </c>
      <c r="G247" s="44">
        <v>419</v>
      </c>
      <c r="H247" s="43">
        <v>46.8</v>
      </c>
      <c r="I247" s="43">
        <v>39.6</v>
      </c>
      <c r="J247" s="43">
        <v>2.8</v>
      </c>
      <c r="K247" s="43">
        <v>0.1</v>
      </c>
      <c r="L247" s="16" t="s">
        <v>1178</v>
      </c>
      <c r="M247" s="205" t="s">
        <v>1179</v>
      </c>
    </row>
    <row r="248" spans="1:13" ht="15.75">
      <c r="A248" s="122"/>
      <c r="B248" s="17" t="s">
        <v>1180</v>
      </c>
      <c r="C248" s="12">
        <v>150</v>
      </c>
      <c r="D248" s="43">
        <v>8.02</v>
      </c>
      <c r="E248" s="43">
        <v>9.93</v>
      </c>
      <c r="F248" s="43">
        <v>49</v>
      </c>
      <c r="G248" s="44">
        <v>318</v>
      </c>
      <c r="H248" s="43">
        <v>110.2</v>
      </c>
      <c r="I248" s="43">
        <v>26.8</v>
      </c>
      <c r="J248" s="43">
        <v>2.2</v>
      </c>
      <c r="K248" s="43">
        <v>0.9</v>
      </c>
      <c r="L248" s="16" t="s">
        <v>1178</v>
      </c>
      <c r="M248" s="205" t="s">
        <v>1181</v>
      </c>
    </row>
    <row r="249" spans="1:13" ht="15.75">
      <c r="A249" s="122"/>
      <c r="B249" s="17" t="s">
        <v>1180</v>
      </c>
      <c r="C249" s="12">
        <v>100</v>
      </c>
      <c r="D249" s="43">
        <v>5.346666666666666</v>
      </c>
      <c r="E249" s="43">
        <v>6.62</v>
      </c>
      <c r="F249" s="43">
        <v>34.013333333333335</v>
      </c>
      <c r="G249" s="44">
        <v>217.33333333333334</v>
      </c>
      <c r="H249" s="43">
        <v>70.3</v>
      </c>
      <c r="I249" s="43">
        <v>17.45</v>
      </c>
      <c r="J249" s="43">
        <v>1.45</v>
      </c>
      <c r="K249" s="43">
        <v>0.55</v>
      </c>
      <c r="L249" s="16" t="s">
        <v>1178</v>
      </c>
      <c r="M249" s="205" t="s">
        <v>1181</v>
      </c>
    </row>
    <row r="250" spans="1:13" ht="15.75">
      <c r="A250" s="122"/>
      <c r="B250" s="17" t="s">
        <v>1180</v>
      </c>
      <c r="C250" s="12">
        <v>130</v>
      </c>
      <c r="D250" s="43">
        <v>6.950666666666666</v>
      </c>
      <c r="E250" s="43">
        <v>8.606</v>
      </c>
      <c r="F250" s="43">
        <v>44.217333333333336</v>
      </c>
      <c r="G250" s="44">
        <v>282.53333333333336</v>
      </c>
      <c r="H250" s="43">
        <v>91.39</v>
      </c>
      <c r="I250" s="43">
        <v>22.75</v>
      </c>
      <c r="J250" s="43">
        <v>1.95</v>
      </c>
      <c r="K250" s="43">
        <v>0.715</v>
      </c>
      <c r="L250" s="16" t="s">
        <v>1178</v>
      </c>
      <c r="M250" s="205" t="s">
        <v>1181</v>
      </c>
    </row>
    <row r="251" spans="1:13" ht="15.75">
      <c r="A251" s="122"/>
      <c r="B251" s="17" t="s">
        <v>1180</v>
      </c>
      <c r="C251" s="12">
        <v>200</v>
      </c>
      <c r="D251" s="43">
        <v>10.5</v>
      </c>
      <c r="E251" s="43">
        <v>12.6</v>
      </c>
      <c r="F251" s="43">
        <v>65.9</v>
      </c>
      <c r="G251" s="44">
        <v>419</v>
      </c>
      <c r="H251" s="43">
        <v>140.6</v>
      </c>
      <c r="I251" s="43">
        <v>34.9</v>
      </c>
      <c r="J251" s="43">
        <v>2.9</v>
      </c>
      <c r="K251" s="43">
        <v>1.1</v>
      </c>
      <c r="L251" s="16" t="s">
        <v>1178</v>
      </c>
      <c r="M251" s="205" t="s">
        <v>1181</v>
      </c>
    </row>
    <row r="252" spans="1:13" ht="15.75">
      <c r="A252" s="122"/>
      <c r="B252" s="17" t="s">
        <v>1182</v>
      </c>
      <c r="C252" s="12">
        <v>150</v>
      </c>
      <c r="D252" s="43">
        <v>9</v>
      </c>
      <c r="E252" s="43">
        <v>10.9</v>
      </c>
      <c r="F252" s="43">
        <v>50.9</v>
      </c>
      <c r="G252" s="44">
        <v>337</v>
      </c>
      <c r="H252" s="43">
        <v>114</v>
      </c>
      <c r="I252" s="43">
        <v>53.5</v>
      </c>
      <c r="J252" s="43">
        <v>2.9</v>
      </c>
      <c r="K252" s="43">
        <v>0.9</v>
      </c>
      <c r="L252" s="16" t="s">
        <v>1178</v>
      </c>
      <c r="M252" s="205" t="s">
        <v>1183</v>
      </c>
    </row>
    <row r="253" spans="1:13" ht="15.75">
      <c r="A253" s="122"/>
      <c r="B253" s="17" t="s">
        <v>1182</v>
      </c>
      <c r="C253" s="12">
        <v>100</v>
      </c>
      <c r="D253" s="43">
        <v>5.9</v>
      </c>
      <c r="E253" s="43">
        <v>6.95</v>
      </c>
      <c r="F253" s="43">
        <v>34.3</v>
      </c>
      <c r="G253" s="44">
        <v>223</v>
      </c>
      <c r="H253" s="43">
        <v>72.9</v>
      </c>
      <c r="I253" s="43">
        <v>35.4</v>
      </c>
      <c r="J253" s="43">
        <v>1.95</v>
      </c>
      <c r="K253" s="43">
        <v>0.55</v>
      </c>
      <c r="L253" s="16" t="s">
        <v>1178</v>
      </c>
      <c r="M253" s="205" t="s">
        <v>1183</v>
      </c>
    </row>
    <row r="254" spans="1:13" ht="15.75">
      <c r="A254" s="122"/>
      <c r="B254" s="17" t="s">
        <v>1182</v>
      </c>
      <c r="C254" s="12">
        <v>130</v>
      </c>
      <c r="D254" s="43">
        <v>7.67</v>
      </c>
      <c r="E254" s="43">
        <v>9.1</v>
      </c>
      <c r="F254" s="43">
        <v>44.59</v>
      </c>
      <c r="G254" s="44">
        <v>289.9</v>
      </c>
      <c r="H254" s="43">
        <v>94.77</v>
      </c>
      <c r="I254" s="43">
        <v>46.2</v>
      </c>
      <c r="J254" s="43">
        <v>2.6</v>
      </c>
      <c r="K254" s="43">
        <v>0.78</v>
      </c>
      <c r="L254" s="16" t="s">
        <v>1178</v>
      </c>
      <c r="M254" s="205" t="s">
        <v>1183</v>
      </c>
    </row>
    <row r="255" spans="1:13" ht="15.75">
      <c r="A255" s="122"/>
      <c r="B255" s="17" t="s">
        <v>1182</v>
      </c>
      <c r="C255" s="12">
        <v>200</v>
      </c>
      <c r="D255" s="43">
        <v>11.83</v>
      </c>
      <c r="E255" s="43">
        <v>13.86</v>
      </c>
      <c r="F255" s="43">
        <v>68.6</v>
      </c>
      <c r="G255" s="44">
        <v>446</v>
      </c>
      <c r="H255" s="43">
        <v>145.8</v>
      </c>
      <c r="I255" s="43">
        <v>70.8</v>
      </c>
      <c r="J255" s="43">
        <v>3.9</v>
      </c>
      <c r="K255" s="43">
        <v>1.1</v>
      </c>
      <c r="L255" s="16" t="s">
        <v>1178</v>
      </c>
      <c r="M255" s="205" t="s">
        <v>1183</v>
      </c>
    </row>
    <row r="256" spans="1:13" ht="15.75">
      <c r="A256" s="104" t="s">
        <v>1184</v>
      </c>
      <c r="B256" s="17" t="s">
        <v>1185</v>
      </c>
      <c r="C256" s="12">
        <v>150</v>
      </c>
      <c r="D256" s="43">
        <v>8.86</v>
      </c>
      <c r="E256" s="43">
        <v>11.18</v>
      </c>
      <c r="F256" s="43">
        <v>41.4</v>
      </c>
      <c r="G256" s="44">
        <v>302</v>
      </c>
      <c r="H256" s="43">
        <v>137.8</v>
      </c>
      <c r="I256" s="43">
        <v>76.8</v>
      </c>
      <c r="J256" s="43">
        <v>3.7</v>
      </c>
      <c r="K256" s="43">
        <v>0.6</v>
      </c>
      <c r="L256" s="16" t="s">
        <v>1186</v>
      </c>
      <c r="M256" s="205" t="s">
        <v>1089</v>
      </c>
    </row>
    <row r="257" spans="1:13" ht="15.75">
      <c r="A257" s="104"/>
      <c r="B257" s="17" t="s">
        <v>1185</v>
      </c>
      <c r="C257" s="12">
        <v>200</v>
      </c>
      <c r="D257" s="43">
        <v>11.61</v>
      </c>
      <c r="E257" s="43">
        <v>14.29</v>
      </c>
      <c r="F257" s="43">
        <v>55.2</v>
      </c>
      <c r="G257" s="44">
        <v>396</v>
      </c>
      <c r="H257" s="43">
        <v>178.5</v>
      </c>
      <c r="I257" s="43">
        <v>100.7</v>
      </c>
      <c r="J257" s="43">
        <v>4.9</v>
      </c>
      <c r="K257" s="43">
        <v>0.8</v>
      </c>
      <c r="L257" s="16" t="s">
        <v>1186</v>
      </c>
      <c r="M257" s="205" t="s">
        <v>1089</v>
      </c>
    </row>
    <row r="258" spans="1:13" ht="15.75">
      <c r="A258" s="122"/>
      <c r="B258" s="17" t="s">
        <v>1187</v>
      </c>
      <c r="C258" s="12">
        <v>150</v>
      </c>
      <c r="D258" s="43">
        <v>8.85</v>
      </c>
      <c r="E258" s="43">
        <v>11.59</v>
      </c>
      <c r="F258" s="43">
        <v>41.5</v>
      </c>
      <c r="G258" s="44">
        <v>305</v>
      </c>
      <c r="H258" s="43">
        <v>144.1</v>
      </c>
      <c r="I258" s="43">
        <v>68.1</v>
      </c>
      <c r="J258" s="43">
        <v>3.4</v>
      </c>
      <c r="K258" s="43">
        <v>0.6</v>
      </c>
      <c r="L258" s="16" t="s">
        <v>1186</v>
      </c>
      <c r="M258" s="205" t="s">
        <v>1090</v>
      </c>
    </row>
    <row r="259" spans="1:13" ht="15.75">
      <c r="A259" s="122"/>
      <c r="B259" s="17" t="s">
        <v>1188</v>
      </c>
      <c r="C259" s="12">
        <v>200</v>
      </c>
      <c r="D259" s="43">
        <v>11.59</v>
      </c>
      <c r="E259" s="43">
        <v>14.82</v>
      </c>
      <c r="F259" s="43">
        <v>55.3</v>
      </c>
      <c r="G259" s="44">
        <v>401</v>
      </c>
      <c r="H259" s="43">
        <v>186.9</v>
      </c>
      <c r="I259" s="43">
        <v>89</v>
      </c>
      <c r="J259" s="43">
        <v>4.5</v>
      </c>
      <c r="K259" s="43">
        <v>0.8</v>
      </c>
      <c r="L259" s="16" t="s">
        <v>1186</v>
      </c>
      <c r="M259" s="205" t="s">
        <v>1090</v>
      </c>
    </row>
    <row r="260" spans="1:13" ht="15.75">
      <c r="A260" s="122"/>
      <c r="B260" s="17" t="s">
        <v>1189</v>
      </c>
      <c r="C260" s="12">
        <v>150</v>
      </c>
      <c r="D260" s="43">
        <v>8.26</v>
      </c>
      <c r="E260" s="43">
        <v>11.09</v>
      </c>
      <c r="F260" s="43">
        <v>41.6</v>
      </c>
      <c r="G260" s="44">
        <v>299</v>
      </c>
      <c r="H260" s="43">
        <v>138.3</v>
      </c>
      <c r="I260" s="43">
        <v>52.9</v>
      </c>
      <c r="J260" s="43">
        <v>3</v>
      </c>
      <c r="K260" s="43">
        <v>0.6</v>
      </c>
      <c r="L260" s="16" t="s">
        <v>1186</v>
      </c>
      <c r="M260" s="205" t="s">
        <v>1091</v>
      </c>
    </row>
    <row r="261" spans="1:13" ht="15.75">
      <c r="A261" s="122"/>
      <c r="B261" s="17" t="s">
        <v>1189</v>
      </c>
      <c r="C261" s="12">
        <v>200</v>
      </c>
      <c r="D261" s="43">
        <v>10.78</v>
      </c>
      <c r="E261" s="43">
        <v>14.75</v>
      </c>
      <c r="F261" s="43">
        <v>57.5</v>
      </c>
      <c r="G261" s="44">
        <v>406</v>
      </c>
      <c r="H261" s="43">
        <v>180.8</v>
      </c>
      <c r="I261" s="43">
        <v>68.6</v>
      </c>
      <c r="J261" s="43">
        <v>3.7</v>
      </c>
      <c r="K261" s="43">
        <v>0.8</v>
      </c>
      <c r="L261" s="16" t="s">
        <v>1186</v>
      </c>
      <c r="M261" s="205" t="s">
        <v>1091</v>
      </c>
    </row>
    <row r="262" spans="1:13" ht="15.75">
      <c r="A262" s="104" t="s">
        <v>1190</v>
      </c>
      <c r="B262" s="17" t="s">
        <v>1191</v>
      </c>
      <c r="C262" s="12">
        <v>150</v>
      </c>
      <c r="D262" s="43">
        <v>7.68</v>
      </c>
      <c r="E262" s="43">
        <v>5.78</v>
      </c>
      <c r="F262" s="43">
        <v>38.8</v>
      </c>
      <c r="G262" s="44">
        <v>238</v>
      </c>
      <c r="H262" s="43">
        <v>70.1</v>
      </c>
      <c r="I262" s="43">
        <v>47.7</v>
      </c>
      <c r="J262" s="43">
        <v>1.66</v>
      </c>
      <c r="K262" s="43">
        <v>0.52</v>
      </c>
      <c r="L262" s="16" t="s">
        <v>1192</v>
      </c>
      <c r="M262" s="205" t="s">
        <v>1193</v>
      </c>
    </row>
    <row r="263" spans="1:13" ht="15.75">
      <c r="A263" s="104"/>
      <c r="B263" s="17" t="s">
        <v>1191</v>
      </c>
      <c r="C263" s="12">
        <v>200</v>
      </c>
      <c r="D263" s="43">
        <v>10.07</v>
      </c>
      <c r="E263" s="43">
        <v>7.61</v>
      </c>
      <c r="F263" s="43">
        <v>51.9</v>
      </c>
      <c r="G263" s="44">
        <v>316</v>
      </c>
      <c r="H263" s="43">
        <v>89.7</v>
      </c>
      <c r="I263" s="43">
        <v>62.6</v>
      </c>
      <c r="J263" s="43">
        <v>2.2</v>
      </c>
      <c r="K263" s="43">
        <v>0.65</v>
      </c>
      <c r="L263" s="16" t="s">
        <v>1192</v>
      </c>
      <c r="M263" s="205" t="s">
        <v>1193</v>
      </c>
    </row>
    <row r="264" spans="1:13" ht="15.75">
      <c r="A264" s="122"/>
      <c r="B264" s="17" t="s">
        <v>1194</v>
      </c>
      <c r="C264" s="12">
        <v>150</v>
      </c>
      <c r="D264" s="43">
        <v>7.45</v>
      </c>
      <c r="E264" s="43">
        <v>4.88</v>
      </c>
      <c r="F264" s="43">
        <v>39.6</v>
      </c>
      <c r="G264" s="44">
        <v>232</v>
      </c>
      <c r="H264" s="43">
        <v>76.2</v>
      </c>
      <c r="I264" s="43">
        <v>37</v>
      </c>
      <c r="J264" s="43">
        <v>2.59</v>
      </c>
      <c r="K264" s="43">
        <v>0.52</v>
      </c>
      <c r="L264" s="16" t="s">
        <v>1192</v>
      </c>
      <c r="M264" s="205" t="s">
        <v>1195</v>
      </c>
    </row>
    <row r="265" spans="1:13" ht="15.75">
      <c r="A265" s="122"/>
      <c r="B265" s="17" t="s">
        <v>1194</v>
      </c>
      <c r="C265" s="12">
        <v>200</v>
      </c>
      <c r="D265" s="43">
        <v>9.77</v>
      </c>
      <c r="E265" s="43">
        <v>6.43</v>
      </c>
      <c r="F265" s="43">
        <v>52.9</v>
      </c>
      <c r="G265" s="44">
        <v>308</v>
      </c>
      <c r="H265" s="43">
        <v>97.7</v>
      </c>
      <c r="I265" s="43">
        <v>48.5</v>
      </c>
      <c r="J265" s="43">
        <v>3.43</v>
      </c>
      <c r="K265" s="43">
        <v>0.65</v>
      </c>
      <c r="L265" s="16" t="s">
        <v>1192</v>
      </c>
      <c r="M265" s="205" t="s">
        <v>1195</v>
      </c>
    </row>
    <row r="266" spans="1:13" ht="15.75">
      <c r="A266" s="122"/>
      <c r="B266" s="17" t="s">
        <v>1196</v>
      </c>
      <c r="C266" s="12">
        <v>150</v>
      </c>
      <c r="D266" s="43">
        <v>6.69</v>
      </c>
      <c r="E266" s="43">
        <v>4.84</v>
      </c>
      <c r="F266" s="43">
        <v>39</v>
      </c>
      <c r="G266" s="44">
        <v>226</v>
      </c>
      <c r="H266" s="43">
        <v>75.2</v>
      </c>
      <c r="I266" s="43">
        <v>27.7</v>
      </c>
      <c r="J266" s="43">
        <v>1.25</v>
      </c>
      <c r="K266" s="43">
        <v>0.52</v>
      </c>
      <c r="L266" s="16" t="s">
        <v>1192</v>
      </c>
      <c r="M266" s="205" t="s">
        <v>1197</v>
      </c>
    </row>
    <row r="267" spans="1:13" ht="15.75">
      <c r="A267" s="122"/>
      <c r="B267" s="17" t="s">
        <v>1196</v>
      </c>
      <c r="C267" s="12">
        <v>200</v>
      </c>
      <c r="D267" s="43">
        <v>8.76</v>
      </c>
      <c r="E267" s="43">
        <v>6.37</v>
      </c>
      <c r="F267" s="43">
        <v>52</v>
      </c>
      <c r="G267" s="44">
        <v>301</v>
      </c>
      <c r="H267" s="43">
        <v>96.4</v>
      </c>
      <c r="I267" s="43">
        <v>36.2</v>
      </c>
      <c r="J267" s="43">
        <v>1.65</v>
      </c>
      <c r="K267" s="43">
        <v>0.65</v>
      </c>
      <c r="L267" s="16" t="s">
        <v>1192</v>
      </c>
      <c r="M267" s="205" t="s">
        <v>1197</v>
      </c>
    </row>
    <row r="268" spans="1:13" ht="15.75">
      <c r="A268" s="122"/>
      <c r="B268" s="17" t="s">
        <v>1198</v>
      </c>
      <c r="C268" s="12">
        <v>150</v>
      </c>
      <c r="D268" s="43">
        <v>7</v>
      </c>
      <c r="E268" s="43">
        <v>4.93</v>
      </c>
      <c r="F268" s="43">
        <v>38.2</v>
      </c>
      <c r="G268" s="44">
        <v>225</v>
      </c>
      <c r="H268" s="43">
        <v>94.8</v>
      </c>
      <c r="I268" s="43">
        <v>32.4</v>
      </c>
      <c r="J268" s="43">
        <v>1.25</v>
      </c>
      <c r="K268" s="43">
        <v>0.52</v>
      </c>
      <c r="L268" s="16" t="s">
        <v>1192</v>
      </c>
      <c r="M268" s="205" t="s">
        <v>1199</v>
      </c>
    </row>
    <row r="269" spans="1:13" ht="15.75">
      <c r="A269" s="122"/>
      <c r="B269" s="17" t="s">
        <v>1198</v>
      </c>
      <c r="C269" s="12">
        <v>200</v>
      </c>
      <c r="D269" s="43">
        <v>9.18</v>
      </c>
      <c r="E269" s="43">
        <v>6.48</v>
      </c>
      <c r="F269" s="43">
        <v>51.1</v>
      </c>
      <c r="G269" s="44">
        <v>299</v>
      </c>
      <c r="H269" s="43">
        <v>122.2</v>
      </c>
      <c r="I269" s="43">
        <v>42.4</v>
      </c>
      <c r="J269" s="43">
        <v>1.65</v>
      </c>
      <c r="K269" s="43">
        <v>0.65</v>
      </c>
      <c r="L269" s="16" t="s">
        <v>1192</v>
      </c>
      <c r="M269" s="205" t="s">
        <v>1199</v>
      </c>
    </row>
    <row r="270" spans="1:13" ht="15.75">
      <c r="A270" s="104" t="s">
        <v>1200</v>
      </c>
      <c r="B270" s="17" t="s">
        <v>1201</v>
      </c>
      <c r="C270" s="12">
        <v>150</v>
      </c>
      <c r="D270" s="43">
        <v>6.39</v>
      </c>
      <c r="E270" s="43">
        <v>4.69</v>
      </c>
      <c r="F270" s="43">
        <v>35.8</v>
      </c>
      <c r="G270" s="44">
        <v>211</v>
      </c>
      <c r="H270" s="43">
        <v>62.4</v>
      </c>
      <c r="I270" s="43">
        <v>15.9</v>
      </c>
      <c r="J270" s="43">
        <v>0.8</v>
      </c>
      <c r="K270" s="43">
        <v>0.5</v>
      </c>
      <c r="L270" s="16" t="s">
        <v>1202</v>
      </c>
      <c r="M270" s="205" t="s">
        <v>1203</v>
      </c>
    </row>
    <row r="271" spans="1:13" ht="15.75">
      <c r="A271" s="104"/>
      <c r="B271" s="17" t="s">
        <v>1201</v>
      </c>
      <c r="C271" s="12">
        <v>200</v>
      </c>
      <c r="D271" s="43">
        <v>8.47</v>
      </c>
      <c r="E271" s="43">
        <v>6.23</v>
      </c>
      <c r="F271" s="43">
        <v>48.2</v>
      </c>
      <c r="G271" s="44">
        <v>283</v>
      </c>
      <c r="H271" s="43">
        <v>82.5</v>
      </c>
      <c r="I271" s="43">
        <v>21.1</v>
      </c>
      <c r="J271" s="43">
        <v>1.1</v>
      </c>
      <c r="K271" s="211">
        <v>0.7</v>
      </c>
      <c r="L271" s="16" t="s">
        <v>1202</v>
      </c>
      <c r="M271" s="205" t="s">
        <v>1203</v>
      </c>
    </row>
    <row r="272" spans="1:13" ht="15.75">
      <c r="A272" s="122"/>
      <c r="B272" s="17" t="s">
        <v>1201</v>
      </c>
      <c r="C272" s="12">
        <v>150</v>
      </c>
      <c r="D272" s="43">
        <v>5.12</v>
      </c>
      <c r="E272" s="43">
        <v>4.69</v>
      </c>
      <c r="F272" s="43">
        <v>37.11</v>
      </c>
      <c r="G272" s="44">
        <v>211</v>
      </c>
      <c r="H272" s="43">
        <v>57.7</v>
      </c>
      <c r="I272" s="43">
        <v>28.6</v>
      </c>
      <c r="J272" s="43">
        <v>0.8</v>
      </c>
      <c r="K272" s="43">
        <v>0.5</v>
      </c>
      <c r="L272" s="16" t="s">
        <v>1202</v>
      </c>
      <c r="M272" s="205" t="s">
        <v>1204</v>
      </c>
    </row>
    <row r="273" spans="1:13" ht="15.75">
      <c r="A273" s="122"/>
      <c r="B273" s="17" t="s">
        <v>1201</v>
      </c>
      <c r="C273" s="12">
        <v>200</v>
      </c>
      <c r="D273" s="43">
        <v>6.79</v>
      </c>
      <c r="E273" s="43">
        <v>6.23</v>
      </c>
      <c r="F273" s="43">
        <v>49.89</v>
      </c>
      <c r="G273" s="44">
        <v>283</v>
      </c>
      <c r="H273" s="43">
        <v>76.2</v>
      </c>
      <c r="I273" s="43">
        <v>37.6</v>
      </c>
      <c r="J273" s="43">
        <v>1.1</v>
      </c>
      <c r="K273" s="43">
        <v>0.7</v>
      </c>
      <c r="L273" s="16" t="s">
        <v>1202</v>
      </c>
      <c r="M273" s="205" t="s">
        <v>1204</v>
      </c>
    </row>
    <row r="274" spans="1:13" ht="15.75">
      <c r="A274" s="104" t="s">
        <v>1205</v>
      </c>
      <c r="B274" s="17" t="s">
        <v>1206</v>
      </c>
      <c r="C274" s="12">
        <v>150</v>
      </c>
      <c r="D274" s="43">
        <v>8.9</v>
      </c>
      <c r="E274" s="43">
        <v>7.81</v>
      </c>
      <c r="F274" s="43">
        <v>39.2</v>
      </c>
      <c r="G274" s="44">
        <v>263</v>
      </c>
      <c r="H274" s="43">
        <v>163.2</v>
      </c>
      <c r="I274" s="43">
        <v>54.6</v>
      </c>
      <c r="J274" s="43">
        <v>1.79</v>
      </c>
      <c r="K274" s="43">
        <v>1.56</v>
      </c>
      <c r="L274" s="16" t="s">
        <v>1207</v>
      </c>
      <c r="M274" s="205" t="s">
        <v>1089</v>
      </c>
    </row>
    <row r="275" spans="1:13" ht="15.75">
      <c r="A275" s="104"/>
      <c r="B275" s="17" t="s">
        <v>1206</v>
      </c>
      <c r="C275" s="12">
        <v>200</v>
      </c>
      <c r="D275" s="43">
        <v>11.8</v>
      </c>
      <c r="E275" s="43">
        <v>10</v>
      </c>
      <c r="F275" s="43">
        <v>53</v>
      </c>
      <c r="G275" s="44">
        <v>349</v>
      </c>
      <c r="H275" s="43">
        <v>212.1</v>
      </c>
      <c r="I275" s="43">
        <v>72.9</v>
      </c>
      <c r="J275" s="43">
        <v>2.41</v>
      </c>
      <c r="K275" s="43">
        <v>2.02</v>
      </c>
      <c r="L275" s="16" t="s">
        <v>1207</v>
      </c>
      <c r="M275" s="207" t="s">
        <v>1089</v>
      </c>
    </row>
    <row r="276" spans="1:13" ht="15.75">
      <c r="A276" s="122"/>
      <c r="B276" s="17" t="s">
        <v>1206</v>
      </c>
      <c r="C276" s="12">
        <v>150</v>
      </c>
      <c r="D276" s="43">
        <v>9.84</v>
      </c>
      <c r="E276" s="43">
        <v>9.19</v>
      </c>
      <c r="F276" s="43">
        <v>36.9</v>
      </c>
      <c r="G276" s="44">
        <v>269</v>
      </c>
      <c r="H276" s="43">
        <v>169.7</v>
      </c>
      <c r="I276" s="43">
        <v>81.2</v>
      </c>
      <c r="J276" s="43">
        <v>2.54</v>
      </c>
      <c r="K276" s="43">
        <v>1.56</v>
      </c>
      <c r="L276" s="16" t="s">
        <v>1207</v>
      </c>
      <c r="M276" s="207" t="s">
        <v>1090</v>
      </c>
    </row>
    <row r="277" spans="1:13" ht="15.75">
      <c r="A277" s="122"/>
      <c r="B277" s="17" t="s">
        <v>1206</v>
      </c>
      <c r="C277" s="12">
        <v>200</v>
      </c>
      <c r="D277" s="43">
        <v>13.19</v>
      </c>
      <c r="E277" s="43">
        <v>11.98</v>
      </c>
      <c r="F277" s="43">
        <v>50.2</v>
      </c>
      <c r="G277" s="44">
        <v>361</v>
      </c>
      <c r="H277" s="43">
        <v>226.7</v>
      </c>
      <c r="I277" s="43">
        <v>109.3</v>
      </c>
      <c r="J277" s="43">
        <v>3.42</v>
      </c>
      <c r="K277" s="43">
        <v>2.08</v>
      </c>
      <c r="L277" s="16" t="s">
        <v>1207</v>
      </c>
      <c r="M277" s="207" t="s">
        <v>1090</v>
      </c>
    </row>
    <row r="278" spans="1:13" ht="15.75">
      <c r="A278" s="122"/>
      <c r="B278" s="17" t="s">
        <v>1206</v>
      </c>
      <c r="C278" s="12">
        <v>150</v>
      </c>
      <c r="D278" s="43">
        <v>9.94</v>
      </c>
      <c r="E278" s="43">
        <v>8.48</v>
      </c>
      <c r="F278" s="43">
        <v>31.8</v>
      </c>
      <c r="G278" s="44">
        <v>243</v>
      </c>
      <c r="H278" s="43">
        <v>157.7</v>
      </c>
      <c r="I278" s="43">
        <v>96.9</v>
      </c>
      <c r="J278" s="43">
        <v>3.03</v>
      </c>
      <c r="K278" s="43">
        <v>1.56</v>
      </c>
      <c r="L278" s="16" t="s">
        <v>1207</v>
      </c>
      <c r="M278" s="207" t="s">
        <v>1091</v>
      </c>
    </row>
    <row r="279" spans="1:13" ht="15.75">
      <c r="A279" s="122"/>
      <c r="B279" s="17" t="s">
        <v>1206</v>
      </c>
      <c r="C279" s="12">
        <v>200</v>
      </c>
      <c r="D279" s="43">
        <v>16.46</v>
      </c>
      <c r="E279" s="43">
        <v>12.79</v>
      </c>
      <c r="F279" s="43">
        <v>63.6</v>
      </c>
      <c r="G279" s="44">
        <v>439</v>
      </c>
      <c r="H279" s="43">
        <v>232</v>
      </c>
      <c r="I279" s="43">
        <v>162.8</v>
      </c>
      <c r="J279" s="43">
        <v>5.21</v>
      </c>
      <c r="K279" s="43">
        <v>2.08</v>
      </c>
      <c r="L279" s="16" t="s">
        <v>1207</v>
      </c>
      <c r="M279" s="207" t="s">
        <v>1091</v>
      </c>
    </row>
    <row r="280" spans="1:13" ht="15.75">
      <c r="A280" s="122"/>
      <c r="B280" s="17" t="s">
        <v>1206</v>
      </c>
      <c r="C280" s="12">
        <v>150</v>
      </c>
      <c r="D280" s="43">
        <v>9.68</v>
      </c>
      <c r="E280" s="43">
        <v>9.24</v>
      </c>
      <c r="F280" s="43">
        <v>38.2</v>
      </c>
      <c r="G280" s="44">
        <v>275</v>
      </c>
      <c r="H280" s="43">
        <v>174.4</v>
      </c>
      <c r="I280" s="43">
        <v>64.7</v>
      </c>
      <c r="J280" s="43">
        <v>2.02</v>
      </c>
      <c r="K280" s="43">
        <v>1.56</v>
      </c>
      <c r="L280" s="16" t="s">
        <v>1207</v>
      </c>
      <c r="M280" s="207" t="s">
        <v>1092</v>
      </c>
    </row>
    <row r="281" spans="1:13" ht="15.75">
      <c r="A281" s="122"/>
      <c r="B281" s="17" t="s">
        <v>1206</v>
      </c>
      <c r="C281" s="12">
        <v>200</v>
      </c>
      <c r="D281" s="43">
        <v>12.85</v>
      </c>
      <c r="E281" s="43">
        <v>12.01</v>
      </c>
      <c r="F281" s="43">
        <v>51.3</v>
      </c>
      <c r="G281" s="44">
        <v>365</v>
      </c>
      <c r="H281" s="43">
        <v>232.4</v>
      </c>
      <c r="I281" s="43">
        <v>86</v>
      </c>
      <c r="J281" s="43">
        <v>2.68</v>
      </c>
      <c r="K281" s="43">
        <v>2.08</v>
      </c>
      <c r="L281" s="16" t="s">
        <v>1207</v>
      </c>
      <c r="M281" s="207" t="s">
        <v>1092</v>
      </c>
    </row>
    <row r="282" spans="1:13" ht="15.75">
      <c r="A282" s="122"/>
      <c r="B282" s="17" t="s">
        <v>1206</v>
      </c>
      <c r="C282" s="12">
        <v>150</v>
      </c>
      <c r="D282" s="43">
        <v>9.93</v>
      </c>
      <c r="E282" s="43">
        <v>9.01</v>
      </c>
      <c r="F282" s="43">
        <v>37.7</v>
      </c>
      <c r="G282" s="44">
        <v>271</v>
      </c>
      <c r="H282" s="43">
        <v>166.8</v>
      </c>
      <c r="I282" s="43">
        <v>84</v>
      </c>
      <c r="J282" s="43">
        <v>2.63</v>
      </c>
      <c r="K282" s="43">
        <v>1.56</v>
      </c>
      <c r="L282" s="16" t="s">
        <v>1207</v>
      </c>
      <c r="M282" s="207" t="s">
        <v>1093</v>
      </c>
    </row>
    <row r="283" spans="1:13" ht="15.75">
      <c r="A283" s="122"/>
      <c r="B283" s="17" t="s">
        <v>1206</v>
      </c>
      <c r="C283" s="12">
        <v>200</v>
      </c>
      <c r="D283" s="43">
        <v>13.16</v>
      </c>
      <c r="E283" s="43">
        <v>11.7</v>
      </c>
      <c r="F283" s="43">
        <v>50.5</v>
      </c>
      <c r="G283" s="44">
        <v>360</v>
      </c>
      <c r="H283" s="43">
        <v>222.3</v>
      </c>
      <c r="I283" s="43">
        <v>111.5</v>
      </c>
      <c r="J283" s="43">
        <v>3.48</v>
      </c>
      <c r="K283" s="43">
        <v>2.08</v>
      </c>
      <c r="L283" s="16" t="s">
        <v>1207</v>
      </c>
      <c r="M283" s="207" t="s">
        <v>1093</v>
      </c>
    </row>
    <row r="284" spans="1:13" ht="15.75">
      <c r="A284" s="122"/>
      <c r="B284" s="17" t="s">
        <v>1206</v>
      </c>
      <c r="C284" s="12">
        <v>150</v>
      </c>
      <c r="D284" s="43">
        <v>9.62</v>
      </c>
      <c r="E284" s="43">
        <v>8.85</v>
      </c>
      <c r="F284" s="43">
        <v>38.3</v>
      </c>
      <c r="G284" s="44">
        <v>271</v>
      </c>
      <c r="H284" s="43">
        <v>169.3</v>
      </c>
      <c r="I284" s="43">
        <v>70.7</v>
      </c>
      <c r="J284" s="43">
        <v>2.23</v>
      </c>
      <c r="K284" s="43">
        <v>1.56</v>
      </c>
      <c r="L284" s="16" t="s">
        <v>1207</v>
      </c>
      <c r="M284" s="207" t="s">
        <v>1094</v>
      </c>
    </row>
    <row r="285" spans="1:13" ht="15.75">
      <c r="A285" s="122"/>
      <c r="B285" s="17" t="s">
        <v>1206</v>
      </c>
      <c r="C285" s="12">
        <v>200</v>
      </c>
      <c r="D285" s="43">
        <v>12.74</v>
      </c>
      <c r="E285" s="43">
        <v>11.45</v>
      </c>
      <c r="F285" s="43">
        <v>51.4</v>
      </c>
      <c r="G285" s="44">
        <v>359</v>
      </c>
      <c r="H285" s="43">
        <v>225.4</v>
      </c>
      <c r="I285" s="43">
        <v>93</v>
      </c>
      <c r="J285" s="212">
        <v>2.94</v>
      </c>
      <c r="K285" s="43">
        <v>2.08</v>
      </c>
      <c r="L285" s="16" t="s">
        <v>1207</v>
      </c>
      <c r="M285" s="207" t="s">
        <v>1094</v>
      </c>
    </row>
    <row r="286" spans="1:13" ht="15.75">
      <c r="A286" s="122"/>
      <c r="B286" s="17" t="s">
        <v>1206</v>
      </c>
      <c r="C286" s="12">
        <v>150</v>
      </c>
      <c r="D286" s="43">
        <v>9.23</v>
      </c>
      <c r="E286" s="43">
        <v>8.42</v>
      </c>
      <c r="F286" s="43">
        <v>38.2</v>
      </c>
      <c r="G286" s="44">
        <v>265</v>
      </c>
      <c r="H286" s="43">
        <v>163.6</v>
      </c>
      <c r="I286" s="43">
        <v>63.2</v>
      </c>
      <c r="J286" s="43">
        <v>2.02</v>
      </c>
      <c r="K286" s="43">
        <v>1.52</v>
      </c>
      <c r="L286" s="16" t="s">
        <v>1207</v>
      </c>
      <c r="M286" s="207" t="s">
        <v>1095</v>
      </c>
    </row>
    <row r="287" spans="1:13" ht="15.75">
      <c r="A287" s="122"/>
      <c r="B287" s="17" t="s">
        <v>1206</v>
      </c>
      <c r="C287" s="12">
        <v>200</v>
      </c>
      <c r="D287" s="43">
        <v>12.35</v>
      </c>
      <c r="E287" s="43">
        <v>10.91</v>
      </c>
      <c r="F287" s="43">
        <v>51.9</v>
      </c>
      <c r="G287" s="44">
        <v>355</v>
      </c>
      <c r="H287" s="43">
        <v>217.2</v>
      </c>
      <c r="I287" s="43">
        <v>84.5</v>
      </c>
      <c r="J287" s="43">
        <v>2.7</v>
      </c>
      <c r="K287" s="43">
        <v>2.02</v>
      </c>
      <c r="L287" s="16" t="s">
        <v>1207</v>
      </c>
      <c r="M287" s="207" t="s">
        <v>1095</v>
      </c>
    </row>
    <row r="288" spans="1:13" ht="15.75">
      <c r="A288" s="104" t="s">
        <v>1208</v>
      </c>
      <c r="B288" s="17" t="s">
        <v>1209</v>
      </c>
      <c r="C288" s="12">
        <v>150</v>
      </c>
      <c r="D288" s="43">
        <v>5</v>
      </c>
      <c r="E288" s="43">
        <v>2.96</v>
      </c>
      <c r="F288" s="43">
        <v>28.05</v>
      </c>
      <c r="G288" s="44">
        <v>159</v>
      </c>
      <c r="H288" s="43">
        <v>29.8</v>
      </c>
      <c r="I288" s="43">
        <v>44.5</v>
      </c>
      <c r="J288" s="43">
        <v>1.61</v>
      </c>
      <c r="K288" s="43">
        <v>0.63</v>
      </c>
      <c r="L288" s="16" t="s">
        <v>1210</v>
      </c>
      <c r="M288" s="205" t="s">
        <v>1089</v>
      </c>
    </row>
    <row r="289" spans="1:13" ht="15.75">
      <c r="A289" s="104"/>
      <c r="B289" s="17" t="s">
        <v>1209</v>
      </c>
      <c r="C289" s="12">
        <v>200</v>
      </c>
      <c r="D289" s="43">
        <v>6.81</v>
      </c>
      <c r="E289" s="43">
        <v>4.07</v>
      </c>
      <c r="F289" s="43">
        <v>39.02</v>
      </c>
      <c r="G289" s="44">
        <v>220</v>
      </c>
      <c r="H289" s="43">
        <v>38</v>
      </c>
      <c r="I289" s="43">
        <v>57.2</v>
      </c>
      <c r="J289" s="43">
        <v>2.09</v>
      </c>
      <c r="K289" s="213">
        <v>0.45</v>
      </c>
      <c r="L289" s="16" t="s">
        <v>1210</v>
      </c>
      <c r="M289" s="207" t="s">
        <v>1089</v>
      </c>
    </row>
    <row r="290" spans="1:13" ht="15.75">
      <c r="A290" s="122"/>
      <c r="B290" s="17" t="s">
        <v>1209</v>
      </c>
      <c r="C290" s="12">
        <v>150</v>
      </c>
      <c r="D290" s="43">
        <v>5.99</v>
      </c>
      <c r="E290" s="43">
        <v>4.32</v>
      </c>
      <c r="F290" s="43">
        <v>27.32</v>
      </c>
      <c r="G290" s="44">
        <v>172</v>
      </c>
      <c r="H290" s="43">
        <v>34.4</v>
      </c>
      <c r="I290" s="43">
        <v>65.9</v>
      </c>
      <c r="J290" s="43">
        <v>2.23</v>
      </c>
      <c r="K290" s="43">
        <v>0.48</v>
      </c>
      <c r="L290" s="16" t="s">
        <v>1210</v>
      </c>
      <c r="M290" s="207" t="s">
        <v>1090</v>
      </c>
    </row>
    <row r="291" spans="1:13" ht="15.75">
      <c r="A291" s="122"/>
      <c r="B291" s="17" t="s">
        <v>1209</v>
      </c>
      <c r="C291" s="12">
        <v>200</v>
      </c>
      <c r="D291" s="43">
        <v>7.82</v>
      </c>
      <c r="E291" s="43">
        <v>5.72</v>
      </c>
      <c r="F291" s="43">
        <v>35.54</v>
      </c>
      <c r="G291" s="44">
        <v>225</v>
      </c>
      <c r="H291" s="43">
        <v>45.3</v>
      </c>
      <c r="I291" s="43">
        <v>86.6</v>
      </c>
      <c r="J291" s="43">
        <v>2.92</v>
      </c>
      <c r="K291" s="43">
        <v>0.63</v>
      </c>
      <c r="L291" s="16" t="s">
        <v>1210</v>
      </c>
      <c r="M291" s="207" t="s">
        <v>1090</v>
      </c>
    </row>
    <row r="292" spans="1:13" ht="15.75">
      <c r="A292" s="122"/>
      <c r="B292" s="17" t="s">
        <v>1209</v>
      </c>
      <c r="C292" s="12">
        <v>150</v>
      </c>
      <c r="D292" s="43">
        <v>5.8</v>
      </c>
      <c r="E292" s="43">
        <v>3.6</v>
      </c>
      <c r="F292" s="43">
        <v>28.1</v>
      </c>
      <c r="G292" s="44">
        <v>167</v>
      </c>
      <c r="H292" s="43">
        <v>24.1</v>
      </c>
      <c r="I292" s="43">
        <v>78</v>
      </c>
      <c r="J292" s="43">
        <v>2.63</v>
      </c>
      <c r="K292" s="43">
        <v>0.48</v>
      </c>
      <c r="L292" s="16" t="s">
        <v>1210</v>
      </c>
      <c r="M292" s="207" t="s">
        <v>1091</v>
      </c>
    </row>
    <row r="293" spans="1:13" ht="15.75">
      <c r="A293" s="122"/>
      <c r="B293" s="17" t="s">
        <v>1209</v>
      </c>
      <c r="C293" s="12">
        <v>200</v>
      </c>
      <c r="D293" s="43">
        <v>7.82</v>
      </c>
      <c r="E293" s="43">
        <v>4.82</v>
      </c>
      <c r="F293" s="43">
        <v>35.71</v>
      </c>
      <c r="G293" s="44">
        <v>218</v>
      </c>
      <c r="H293" s="43">
        <v>31.7</v>
      </c>
      <c r="I293" s="43">
        <v>102.9</v>
      </c>
      <c r="J293" s="43">
        <v>3.46</v>
      </c>
      <c r="K293" s="43">
        <v>0.63</v>
      </c>
      <c r="L293" s="16" t="s">
        <v>1210</v>
      </c>
      <c r="M293" s="207" t="s">
        <v>1091</v>
      </c>
    </row>
    <row r="294" spans="1:13" ht="15.75">
      <c r="A294" s="122"/>
      <c r="B294" s="17" t="s">
        <v>1209</v>
      </c>
      <c r="C294" s="12">
        <v>150</v>
      </c>
      <c r="D294" s="43">
        <v>5.75</v>
      </c>
      <c r="E294" s="43">
        <v>4.3</v>
      </c>
      <c r="F294" s="43">
        <v>28.11</v>
      </c>
      <c r="G294" s="44">
        <v>174</v>
      </c>
      <c r="H294" s="43">
        <v>37.7</v>
      </c>
      <c r="I294" s="43">
        <v>51</v>
      </c>
      <c r="J294" s="43">
        <v>1.75</v>
      </c>
      <c r="K294" s="43">
        <v>0.48</v>
      </c>
      <c r="L294" s="16" t="s">
        <v>1210</v>
      </c>
      <c r="M294" s="207" t="s">
        <v>1092</v>
      </c>
    </row>
    <row r="295" spans="1:13" ht="15.75">
      <c r="A295" s="122"/>
      <c r="B295" s="17" t="s">
        <v>1209</v>
      </c>
      <c r="C295" s="12">
        <v>200</v>
      </c>
      <c r="D295" s="43">
        <v>7.63</v>
      </c>
      <c r="E295" s="43">
        <v>5.77</v>
      </c>
      <c r="F295" s="43">
        <v>37.16</v>
      </c>
      <c r="G295" s="44">
        <v>231</v>
      </c>
      <c r="H295" s="43">
        <v>50.3</v>
      </c>
      <c r="I295" s="43">
        <v>68</v>
      </c>
      <c r="J295" s="43">
        <v>2.33</v>
      </c>
      <c r="K295" s="43">
        <v>0.63</v>
      </c>
      <c r="L295" s="16" t="s">
        <v>1210</v>
      </c>
      <c r="M295" s="207" t="s">
        <v>1092</v>
      </c>
    </row>
    <row r="296" spans="1:13" ht="15.75">
      <c r="A296" s="122"/>
      <c r="B296" s="17" t="s">
        <v>1209</v>
      </c>
      <c r="C296" s="12">
        <v>150</v>
      </c>
      <c r="D296" s="43">
        <v>6.09</v>
      </c>
      <c r="E296" s="43">
        <v>4.2</v>
      </c>
      <c r="F296" s="43">
        <v>28.1</v>
      </c>
      <c r="G296" s="44">
        <v>174</v>
      </c>
      <c r="H296" s="43">
        <v>32</v>
      </c>
      <c r="I296" s="43">
        <v>69</v>
      </c>
      <c r="J296" s="43">
        <v>2.33</v>
      </c>
      <c r="K296" s="43">
        <v>0.48</v>
      </c>
      <c r="L296" s="16" t="s">
        <v>1210</v>
      </c>
      <c r="M296" s="207" t="s">
        <v>1093</v>
      </c>
    </row>
    <row r="297" spans="1:13" ht="15.75">
      <c r="A297" s="122"/>
      <c r="B297" s="17" t="s">
        <v>1209</v>
      </c>
      <c r="C297" s="12">
        <v>200</v>
      </c>
      <c r="D297" s="43">
        <v>7.92</v>
      </c>
      <c r="E297" s="43">
        <v>5.51</v>
      </c>
      <c r="F297" s="43">
        <v>36.37</v>
      </c>
      <c r="G297" s="44">
        <v>227</v>
      </c>
      <c r="H297" s="43">
        <v>42</v>
      </c>
      <c r="I297" s="43">
        <v>90.2</v>
      </c>
      <c r="J297" s="43">
        <v>3.04</v>
      </c>
      <c r="K297" s="43">
        <v>0.63</v>
      </c>
      <c r="L297" s="16" t="s">
        <v>1210</v>
      </c>
      <c r="M297" s="207" t="s">
        <v>1093</v>
      </c>
    </row>
    <row r="298" spans="1:13" ht="15.75">
      <c r="A298" s="122"/>
      <c r="B298" s="17" t="s">
        <v>1209</v>
      </c>
      <c r="C298" s="12">
        <v>150</v>
      </c>
      <c r="D298" s="43">
        <v>5.68</v>
      </c>
      <c r="E298" s="43">
        <v>4.17</v>
      </c>
      <c r="F298" s="43">
        <v>28.15</v>
      </c>
      <c r="G298" s="44">
        <v>171</v>
      </c>
      <c r="H298" s="43">
        <v>33.6</v>
      </c>
      <c r="I298" s="43">
        <v>55.3</v>
      </c>
      <c r="J298" s="43">
        <v>1.91</v>
      </c>
      <c r="K298" s="43">
        <v>0.48</v>
      </c>
      <c r="L298" s="16" t="s">
        <v>1210</v>
      </c>
      <c r="M298" s="207" t="s">
        <v>1094</v>
      </c>
    </row>
    <row r="299" spans="1:13" ht="15.75">
      <c r="A299" s="122"/>
      <c r="B299" s="17" t="s">
        <v>1209</v>
      </c>
      <c r="C299" s="12">
        <v>200</v>
      </c>
      <c r="D299" s="43">
        <v>7.42</v>
      </c>
      <c r="E299" s="43">
        <v>5.24</v>
      </c>
      <c r="F299" s="43">
        <v>33.41</v>
      </c>
      <c r="G299" s="44">
        <v>223</v>
      </c>
      <c r="H299" s="43">
        <v>44.1</v>
      </c>
      <c r="I299" s="43">
        <v>72.9</v>
      </c>
      <c r="J299" s="43">
        <v>2.51</v>
      </c>
      <c r="K299" s="43">
        <v>0.63</v>
      </c>
      <c r="L299" s="16" t="s">
        <v>1210</v>
      </c>
      <c r="M299" s="207" t="s">
        <v>1094</v>
      </c>
    </row>
    <row r="300" spans="1:13" ht="15.75">
      <c r="A300" s="122"/>
      <c r="B300" s="17" t="s">
        <v>1209</v>
      </c>
      <c r="C300" s="12">
        <v>150</v>
      </c>
      <c r="D300" s="43">
        <v>5.52</v>
      </c>
      <c r="E300" s="43">
        <v>3.96</v>
      </c>
      <c r="F300" s="43">
        <v>28.66</v>
      </c>
      <c r="G300" s="44">
        <v>170</v>
      </c>
      <c r="H300" s="43">
        <v>31.9</v>
      </c>
      <c r="I300" s="43">
        <v>50.9</v>
      </c>
      <c r="J300" s="43">
        <v>1.79</v>
      </c>
      <c r="K300" s="43">
        <v>0.48</v>
      </c>
      <c r="L300" s="16" t="s">
        <v>1210</v>
      </c>
      <c r="M300" s="207" t="s">
        <v>1095</v>
      </c>
    </row>
    <row r="301" spans="1:13" ht="15.75">
      <c r="A301" s="122"/>
      <c r="B301" s="17" t="s">
        <v>1209</v>
      </c>
      <c r="C301" s="12">
        <v>200</v>
      </c>
      <c r="D301" s="43">
        <v>7.2</v>
      </c>
      <c r="E301" s="43">
        <v>4.88</v>
      </c>
      <c r="F301" s="43">
        <v>37.31</v>
      </c>
      <c r="G301" s="44">
        <v>222</v>
      </c>
      <c r="H301" s="43">
        <v>42.3</v>
      </c>
      <c r="I301" s="43">
        <v>66.3</v>
      </c>
      <c r="J301" s="43">
        <v>2.32</v>
      </c>
      <c r="K301" s="43">
        <v>0.63</v>
      </c>
      <c r="L301" s="16" t="s">
        <v>1210</v>
      </c>
      <c r="M301" s="207" t="s">
        <v>1095</v>
      </c>
    </row>
    <row r="302" spans="1:13" ht="15.75">
      <c r="A302" s="104" t="s">
        <v>1211</v>
      </c>
      <c r="B302" s="17" t="s">
        <v>1212</v>
      </c>
      <c r="C302" s="12">
        <v>150</v>
      </c>
      <c r="D302" s="43">
        <v>6.69</v>
      </c>
      <c r="E302" s="43">
        <v>5.27</v>
      </c>
      <c r="F302" s="43">
        <v>16.56</v>
      </c>
      <c r="G302" s="44">
        <v>140</v>
      </c>
      <c r="H302" s="43">
        <v>29</v>
      </c>
      <c r="I302" s="43">
        <v>19.8</v>
      </c>
      <c r="J302" s="43">
        <v>0.7</v>
      </c>
      <c r="K302" s="43">
        <v>1.6</v>
      </c>
      <c r="L302" s="16" t="s">
        <v>1213</v>
      </c>
      <c r="M302" s="205" t="s">
        <v>1089</v>
      </c>
    </row>
    <row r="303" spans="1:13" ht="15.75">
      <c r="A303" s="104"/>
      <c r="B303" s="17" t="s">
        <v>1212</v>
      </c>
      <c r="C303" s="12">
        <v>200</v>
      </c>
      <c r="D303" s="43">
        <v>8.92</v>
      </c>
      <c r="E303" s="43">
        <v>7.02</v>
      </c>
      <c r="F303" s="43">
        <v>22.08</v>
      </c>
      <c r="G303" s="44">
        <v>187</v>
      </c>
      <c r="H303" s="43">
        <v>21.7</v>
      </c>
      <c r="I303" s="43">
        <v>14.8</v>
      </c>
      <c r="J303" s="43">
        <v>0.5</v>
      </c>
      <c r="K303" s="43">
        <v>1.2</v>
      </c>
      <c r="L303" s="16" t="s">
        <v>1213</v>
      </c>
      <c r="M303" s="205" t="s">
        <v>1089</v>
      </c>
    </row>
    <row r="304" spans="1:13" ht="15.75">
      <c r="A304" s="122"/>
      <c r="B304" s="17" t="s">
        <v>1212</v>
      </c>
      <c r="C304" s="12">
        <v>150</v>
      </c>
      <c r="D304" s="43">
        <v>7.69</v>
      </c>
      <c r="E304" s="43">
        <v>6.44</v>
      </c>
      <c r="F304" s="43">
        <v>17.24</v>
      </c>
      <c r="G304" s="44">
        <v>158</v>
      </c>
      <c r="H304" s="43">
        <v>27.9</v>
      </c>
      <c r="I304" s="43">
        <v>29.5</v>
      </c>
      <c r="J304" s="43">
        <v>1</v>
      </c>
      <c r="K304" s="43">
        <v>1.2</v>
      </c>
      <c r="L304" s="16" t="s">
        <v>1213</v>
      </c>
      <c r="M304" s="207" t="s">
        <v>1090</v>
      </c>
    </row>
    <row r="305" spans="1:13" ht="15.75">
      <c r="A305" s="122"/>
      <c r="B305" s="17" t="s">
        <v>1212</v>
      </c>
      <c r="C305" s="12">
        <v>200</v>
      </c>
      <c r="D305" s="43">
        <v>10.25</v>
      </c>
      <c r="E305" s="43">
        <v>8.58</v>
      </c>
      <c r="F305" s="43">
        <v>22.99</v>
      </c>
      <c r="G305" s="44">
        <v>210</v>
      </c>
      <c r="H305" s="43">
        <v>37.2</v>
      </c>
      <c r="I305" s="43">
        <v>39.4</v>
      </c>
      <c r="J305" s="43">
        <v>1.3</v>
      </c>
      <c r="K305" s="43">
        <v>1.6</v>
      </c>
      <c r="L305" s="16" t="s">
        <v>1213</v>
      </c>
      <c r="M305" s="207" t="s">
        <v>1090</v>
      </c>
    </row>
    <row r="306" spans="1:13" ht="15.75">
      <c r="A306" s="122"/>
      <c r="B306" s="17" t="s">
        <v>1212</v>
      </c>
      <c r="C306" s="12">
        <v>150</v>
      </c>
      <c r="D306" s="43">
        <v>7.6</v>
      </c>
      <c r="E306" s="43">
        <v>5.83</v>
      </c>
      <c r="F306" s="43">
        <v>19.93</v>
      </c>
      <c r="G306" s="44">
        <v>163</v>
      </c>
      <c r="H306" s="43">
        <v>20.8</v>
      </c>
      <c r="I306" s="43">
        <v>24.2</v>
      </c>
      <c r="J306" s="43">
        <v>0.8</v>
      </c>
      <c r="K306" s="43">
        <v>1.2</v>
      </c>
      <c r="L306" s="16" t="s">
        <v>1213</v>
      </c>
      <c r="M306" s="205" t="s">
        <v>1091</v>
      </c>
    </row>
    <row r="307" spans="1:13" ht="15.75">
      <c r="A307" s="122"/>
      <c r="B307" s="17" t="s">
        <v>1212</v>
      </c>
      <c r="C307" s="12">
        <v>200</v>
      </c>
      <c r="D307" s="43">
        <v>10.14</v>
      </c>
      <c r="E307" s="43">
        <v>7.78</v>
      </c>
      <c r="F307" s="43">
        <v>26.58</v>
      </c>
      <c r="G307" s="44">
        <v>217</v>
      </c>
      <c r="H307" s="43">
        <v>27.8</v>
      </c>
      <c r="I307" s="43">
        <v>32.2</v>
      </c>
      <c r="J307" s="43">
        <v>1</v>
      </c>
      <c r="K307" s="43">
        <v>1.6</v>
      </c>
      <c r="L307" s="16" t="s">
        <v>1213</v>
      </c>
      <c r="M307" s="205" t="s">
        <v>1091</v>
      </c>
    </row>
    <row r="308" spans="1:13" ht="15.75">
      <c r="A308" s="122"/>
      <c r="B308" s="17" t="s">
        <v>1212</v>
      </c>
      <c r="C308" s="12">
        <v>150</v>
      </c>
      <c r="D308" s="43">
        <v>6.98</v>
      </c>
      <c r="E308" s="43">
        <v>5.42</v>
      </c>
      <c r="F308" s="43">
        <v>17.12</v>
      </c>
      <c r="G308" s="44">
        <v>145</v>
      </c>
      <c r="H308" s="43">
        <v>21.2</v>
      </c>
      <c r="I308" s="43">
        <v>23</v>
      </c>
      <c r="J308" s="43">
        <v>0.8</v>
      </c>
      <c r="K308" s="43">
        <v>1.2</v>
      </c>
      <c r="L308" s="16" t="s">
        <v>1213</v>
      </c>
      <c r="M308" s="207" t="s">
        <v>1092</v>
      </c>
    </row>
    <row r="309" spans="1:13" ht="15.75">
      <c r="A309" s="122"/>
      <c r="B309" s="17" t="s">
        <v>1212</v>
      </c>
      <c r="C309" s="12">
        <v>200</v>
      </c>
      <c r="D309" s="43">
        <v>9.3</v>
      </c>
      <c r="E309" s="43">
        <v>7.22</v>
      </c>
      <c r="F309" s="43">
        <v>22.82</v>
      </c>
      <c r="G309" s="44">
        <v>194</v>
      </c>
      <c r="H309" s="43">
        <v>28.3</v>
      </c>
      <c r="I309" s="43">
        <v>30.7</v>
      </c>
      <c r="J309" s="43">
        <v>1</v>
      </c>
      <c r="K309" s="43">
        <v>1.6</v>
      </c>
      <c r="L309" s="16" t="s">
        <v>1213</v>
      </c>
      <c r="M309" s="207" t="s">
        <v>1092</v>
      </c>
    </row>
    <row r="310" spans="1:13" ht="15.75">
      <c r="A310" s="122"/>
      <c r="B310" s="214" t="s">
        <v>1214</v>
      </c>
      <c r="C310" s="215">
        <v>150</v>
      </c>
      <c r="D310" s="216">
        <v>7.62</v>
      </c>
      <c r="E310" s="216">
        <v>5.8</v>
      </c>
      <c r="F310" s="216">
        <v>17.75</v>
      </c>
      <c r="G310" s="215">
        <v>154</v>
      </c>
      <c r="H310" s="216">
        <v>19.7</v>
      </c>
      <c r="I310" s="216">
        <v>34.7</v>
      </c>
      <c r="J310" s="217">
        <v>1.1</v>
      </c>
      <c r="K310" s="217">
        <v>1.2</v>
      </c>
      <c r="L310" s="218" t="s">
        <v>1213</v>
      </c>
      <c r="M310" s="219" t="s">
        <v>1093</v>
      </c>
    </row>
    <row r="311" spans="1:13" ht="15.75">
      <c r="A311" s="122"/>
      <c r="B311" s="17" t="s">
        <v>1214</v>
      </c>
      <c r="C311" s="12">
        <v>200</v>
      </c>
      <c r="D311" s="43">
        <v>10.16</v>
      </c>
      <c r="E311" s="43">
        <v>7.73</v>
      </c>
      <c r="F311" s="43">
        <v>23.66</v>
      </c>
      <c r="G311" s="44">
        <v>205</v>
      </c>
      <c r="H311" s="43">
        <v>26.3</v>
      </c>
      <c r="I311" s="43">
        <v>46.2</v>
      </c>
      <c r="J311" s="43">
        <v>1.5</v>
      </c>
      <c r="K311" s="43">
        <v>1.6</v>
      </c>
      <c r="L311" s="5" t="s">
        <v>1213</v>
      </c>
      <c r="M311" s="220" t="s">
        <v>1093</v>
      </c>
    </row>
    <row r="312" spans="1:13" ht="15.75">
      <c r="A312" s="122"/>
      <c r="B312" s="17" t="s">
        <v>1212</v>
      </c>
      <c r="C312" s="12">
        <v>150</v>
      </c>
      <c r="D312" s="43">
        <v>7.19</v>
      </c>
      <c r="E312" s="43">
        <v>5.8</v>
      </c>
      <c r="F312" s="43">
        <v>17.29</v>
      </c>
      <c r="G312" s="44">
        <v>150</v>
      </c>
      <c r="H312" s="43">
        <v>21.7</v>
      </c>
      <c r="I312" s="43">
        <v>21.7</v>
      </c>
      <c r="J312" s="43">
        <v>0.7</v>
      </c>
      <c r="K312" s="43">
        <v>1.2</v>
      </c>
      <c r="L312" s="16" t="s">
        <v>1213</v>
      </c>
      <c r="M312" s="207" t="s">
        <v>1094</v>
      </c>
    </row>
    <row r="313" spans="1:13" ht="15.75">
      <c r="A313" s="122"/>
      <c r="B313" s="17" t="s">
        <v>1212</v>
      </c>
      <c r="C313" s="12">
        <v>200</v>
      </c>
      <c r="D313" s="43">
        <v>9.59</v>
      </c>
      <c r="E313" s="43">
        <v>7.74</v>
      </c>
      <c r="F313" s="43">
        <v>23.05</v>
      </c>
      <c r="G313" s="44">
        <v>200</v>
      </c>
      <c r="H313" s="43">
        <v>29</v>
      </c>
      <c r="I313" s="43">
        <v>28.9</v>
      </c>
      <c r="J313" s="43">
        <v>1</v>
      </c>
      <c r="K313" s="43">
        <v>1.6</v>
      </c>
      <c r="L313" s="16" t="s">
        <v>1213</v>
      </c>
      <c r="M313" s="207" t="s">
        <v>1094</v>
      </c>
    </row>
    <row r="314" spans="1:13" ht="15.75">
      <c r="A314" s="122"/>
      <c r="B314" s="17" t="s">
        <v>1212</v>
      </c>
      <c r="C314" s="12">
        <v>150</v>
      </c>
      <c r="D314" s="43">
        <v>6.95</v>
      </c>
      <c r="E314" s="43">
        <v>5.37</v>
      </c>
      <c r="F314" s="43">
        <v>18.13</v>
      </c>
      <c r="G314" s="44">
        <v>149</v>
      </c>
      <c r="H314" s="43">
        <v>24.9</v>
      </c>
      <c r="I314" s="43">
        <v>16.8</v>
      </c>
      <c r="J314" s="43">
        <v>0.6</v>
      </c>
      <c r="K314" s="43">
        <v>1.2</v>
      </c>
      <c r="L314" s="16" t="s">
        <v>1213</v>
      </c>
      <c r="M314" s="205" t="s">
        <v>1095</v>
      </c>
    </row>
    <row r="315" spans="1:13" ht="15.75">
      <c r="A315" s="122"/>
      <c r="B315" s="17" t="s">
        <v>1212</v>
      </c>
      <c r="C315" s="12">
        <v>200</v>
      </c>
      <c r="D315" s="43">
        <v>9.27</v>
      </c>
      <c r="E315" s="43">
        <v>7.16</v>
      </c>
      <c r="F315" s="43">
        <v>24.17</v>
      </c>
      <c r="G315" s="44">
        <v>198</v>
      </c>
      <c r="H315" s="43">
        <v>33.2</v>
      </c>
      <c r="I315" s="43">
        <v>22.3</v>
      </c>
      <c r="J315" s="43">
        <v>0.8</v>
      </c>
      <c r="K315" s="43">
        <v>1.6</v>
      </c>
      <c r="L315" s="16" t="s">
        <v>1213</v>
      </c>
      <c r="M315" s="205" t="s">
        <v>1095</v>
      </c>
    </row>
    <row r="316" spans="1:13" ht="15.75">
      <c r="A316" s="122"/>
      <c r="B316" s="17" t="s">
        <v>1212</v>
      </c>
      <c r="C316" s="12">
        <v>150</v>
      </c>
      <c r="D316" s="43">
        <v>7.68</v>
      </c>
      <c r="E316" s="43">
        <v>6.33</v>
      </c>
      <c r="F316" s="43">
        <v>17.82</v>
      </c>
      <c r="G316" s="44">
        <v>159</v>
      </c>
      <c r="H316" s="43">
        <v>26.6</v>
      </c>
      <c r="I316" s="43">
        <v>28.6</v>
      </c>
      <c r="J316" s="43">
        <v>0.9</v>
      </c>
      <c r="K316" s="43">
        <v>1.2</v>
      </c>
      <c r="L316" s="16" t="s">
        <v>1213</v>
      </c>
      <c r="M316" s="207" t="s">
        <v>1096</v>
      </c>
    </row>
    <row r="317" spans="1:13" ht="15.75">
      <c r="A317" s="122"/>
      <c r="B317" s="17" t="s">
        <v>1212</v>
      </c>
      <c r="C317" s="12">
        <v>200</v>
      </c>
      <c r="D317" s="43">
        <v>10.24</v>
      </c>
      <c r="E317" s="43">
        <v>8.44</v>
      </c>
      <c r="F317" s="43">
        <v>23.76</v>
      </c>
      <c r="G317" s="44">
        <v>212</v>
      </c>
      <c r="H317" s="43">
        <v>35.4</v>
      </c>
      <c r="I317" s="43">
        <v>38.1</v>
      </c>
      <c r="J317" s="43">
        <v>1.2</v>
      </c>
      <c r="K317" s="43">
        <v>1.6</v>
      </c>
      <c r="L317" s="16" t="s">
        <v>1213</v>
      </c>
      <c r="M317" s="207" t="s">
        <v>1096</v>
      </c>
    </row>
    <row r="318" spans="1:13" ht="15.75">
      <c r="A318" s="122"/>
      <c r="B318" s="17" t="s">
        <v>1212</v>
      </c>
      <c r="C318" s="12">
        <v>150</v>
      </c>
      <c r="D318" s="43">
        <v>7.65</v>
      </c>
      <c r="E318" s="43">
        <v>6.04</v>
      </c>
      <c r="F318" s="43">
        <v>17.71</v>
      </c>
      <c r="G318" s="44">
        <v>156</v>
      </c>
      <c r="H318" s="43">
        <v>22.9</v>
      </c>
      <c r="I318" s="43">
        <v>32</v>
      </c>
      <c r="J318" s="43">
        <v>1</v>
      </c>
      <c r="K318" s="43">
        <v>1.2</v>
      </c>
      <c r="L318" s="16" t="s">
        <v>1213</v>
      </c>
      <c r="M318" s="205" t="s">
        <v>1215</v>
      </c>
    </row>
    <row r="319" spans="1:13" ht="15.75">
      <c r="A319" s="122"/>
      <c r="B319" s="17" t="s">
        <v>1212</v>
      </c>
      <c r="C319" s="12">
        <v>200</v>
      </c>
      <c r="D319" s="43">
        <v>10.2</v>
      </c>
      <c r="E319" s="43">
        <v>8.06</v>
      </c>
      <c r="F319" s="43">
        <v>23.61</v>
      </c>
      <c r="G319" s="44">
        <v>208</v>
      </c>
      <c r="H319" s="43">
        <v>30.5</v>
      </c>
      <c r="I319" s="43">
        <v>42.7</v>
      </c>
      <c r="J319" s="43">
        <v>1.4</v>
      </c>
      <c r="K319" s="43">
        <v>1.6</v>
      </c>
      <c r="L319" s="16" t="s">
        <v>1213</v>
      </c>
      <c r="M319" s="205" t="s">
        <v>1215</v>
      </c>
    </row>
    <row r="320" spans="1:13" ht="15.75">
      <c r="A320" s="122"/>
      <c r="B320" s="17" t="s">
        <v>1212</v>
      </c>
      <c r="C320" s="12">
        <v>150</v>
      </c>
      <c r="D320" s="43">
        <v>7.31</v>
      </c>
      <c r="E320" s="43">
        <v>5.81</v>
      </c>
      <c r="F320" s="43">
        <v>18.11</v>
      </c>
      <c r="G320" s="44">
        <v>154</v>
      </c>
      <c r="H320" s="43">
        <v>23.8</v>
      </c>
      <c r="I320" s="43">
        <v>22.3</v>
      </c>
      <c r="J320" s="43">
        <v>0.7</v>
      </c>
      <c r="K320" s="43">
        <v>1.2</v>
      </c>
      <c r="L320" s="16" t="s">
        <v>1213</v>
      </c>
      <c r="M320" s="207" t="s">
        <v>1216</v>
      </c>
    </row>
    <row r="321" spans="1:13" ht="15.75">
      <c r="A321" s="122"/>
      <c r="B321" s="17" t="s">
        <v>1212</v>
      </c>
      <c r="C321" s="12">
        <v>200</v>
      </c>
      <c r="D321" s="43">
        <v>9.74</v>
      </c>
      <c r="E321" s="43">
        <v>7.74</v>
      </c>
      <c r="F321" s="43">
        <v>24.15</v>
      </c>
      <c r="G321" s="44">
        <v>205</v>
      </c>
      <c r="H321" s="43">
        <v>31.7</v>
      </c>
      <c r="I321" s="43">
        <v>29.7</v>
      </c>
      <c r="J321" s="43">
        <v>1</v>
      </c>
      <c r="K321" s="43">
        <v>1.6</v>
      </c>
      <c r="L321" s="16" t="s">
        <v>1213</v>
      </c>
      <c r="M321" s="207" t="s">
        <v>1216</v>
      </c>
    </row>
    <row r="322" spans="1:13" ht="15.75">
      <c r="A322" s="122"/>
      <c r="B322" s="17" t="s">
        <v>1212</v>
      </c>
      <c r="C322" s="12">
        <v>150</v>
      </c>
      <c r="D322" s="43">
        <v>7.28</v>
      </c>
      <c r="E322" s="43">
        <v>5.73</v>
      </c>
      <c r="F322" s="43">
        <v>17.19</v>
      </c>
      <c r="G322" s="44">
        <v>149</v>
      </c>
      <c r="H322" s="43">
        <v>23</v>
      </c>
      <c r="I322" s="43">
        <v>26.3</v>
      </c>
      <c r="J322" s="43">
        <v>0.9</v>
      </c>
      <c r="K322" s="43">
        <v>1.2</v>
      </c>
      <c r="L322" s="16" t="s">
        <v>1213</v>
      </c>
      <c r="M322" s="205" t="s">
        <v>1217</v>
      </c>
    </row>
    <row r="323" spans="1:13" ht="15.75">
      <c r="A323" s="122"/>
      <c r="B323" s="17" t="s">
        <v>1212</v>
      </c>
      <c r="C323" s="12">
        <v>200</v>
      </c>
      <c r="D323" s="43">
        <v>9.7</v>
      </c>
      <c r="E323" s="43">
        <v>7.64</v>
      </c>
      <c r="F323" s="43">
        <v>22.92</v>
      </c>
      <c r="G323" s="44">
        <v>199</v>
      </c>
      <c r="H323" s="43">
        <v>30.6</v>
      </c>
      <c r="I323" s="43">
        <v>35.1</v>
      </c>
      <c r="J323" s="43">
        <v>1.2</v>
      </c>
      <c r="K323" s="43">
        <v>1.6</v>
      </c>
      <c r="L323" s="16" t="s">
        <v>1213</v>
      </c>
      <c r="M323" s="205" t="s">
        <v>1217</v>
      </c>
    </row>
    <row r="324" spans="1:13" ht="15.75">
      <c r="A324" s="122"/>
      <c r="B324" s="17" t="s">
        <v>1212</v>
      </c>
      <c r="C324" s="12">
        <v>150</v>
      </c>
      <c r="D324" s="43">
        <v>7.3</v>
      </c>
      <c r="E324" s="43">
        <v>5.59</v>
      </c>
      <c r="F324" s="43">
        <v>17.75</v>
      </c>
      <c r="G324" s="44">
        <v>151</v>
      </c>
      <c r="H324" s="43">
        <v>20.7</v>
      </c>
      <c r="I324" s="43">
        <v>26.8</v>
      </c>
      <c r="J324" s="43">
        <v>0.9</v>
      </c>
      <c r="K324" s="43">
        <v>1.2</v>
      </c>
      <c r="L324" s="16" t="s">
        <v>1213</v>
      </c>
      <c r="M324" s="207" t="s">
        <v>1218</v>
      </c>
    </row>
    <row r="325" spans="1:13" ht="15.75">
      <c r="A325" s="122"/>
      <c r="B325" s="17" t="s">
        <v>1212</v>
      </c>
      <c r="C325" s="12">
        <v>200</v>
      </c>
      <c r="D325" s="43">
        <v>9.73</v>
      </c>
      <c r="E325" s="43">
        <v>7.45</v>
      </c>
      <c r="F325" s="43">
        <v>23.67</v>
      </c>
      <c r="G325" s="44">
        <v>201</v>
      </c>
      <c r="H325" s="43">
        <v>27.6</v>
      </c>
      <c r="I325" s="43">
        <v>35.8</v>
      </c>
      <c r="J325" s="43">
        <v>1.2</v>
      </c>
      <c r="K325" s="43">
        <v>1.6</v>
      </c>
      <c r="L325" s="16" t="s">
        <v>1213</v>
      </c>
      <c r="M325" s="207" t="s">
        <v>1218</v>
      </c>
    </row>
    <row r="326" spans="1:13" ht="15.75">
      <c r="A326" s="122"/>
      <c r="B326" s="17" t="s">
        <v>1212</v>
      </c>
      <c r="C326" s="12">
        <v>150</v>
      </c>
      <c r="D326" s="43">
        <v>7.71</v>
      </c>
      <c r="E326" s="43">
        <v>5.91</v>
      </c>
      <c r="F326" s="43">
        <v>19.52</v>
      </c>
      <c r="G326" s="44">
        <v>162</v>
      </c>
      <c r="H326" s="43">
        <v>23.3</v>
      </c>
      <c r="I326" s="43">
        <v>30.3</v>
      </c>
      <c r="J326" s="43">
        <v>1</v>
      </c>
      <c r="K326" s="43">
        <v>1.2</v>
      </c>
      <c r="L326" s="16" t="s">
        <v>1213</v>
      </c>
      <c r="M326" s="207" t="s">
        <v>1219</v>
      </c>
    </row>
    <row r="327" spans="1:13" ht="15.75">
      <c r="A327" s="122"/>
      <c r="B327" s="17" t="s">
        <v>1212</v>
      </c>
      <c r="C327" s="12">
        <v>200</v>
      </c>
      <c r="D327" s="43">
        <v>10.28</v>
      </c>
      <c r="E327" s="43">
        <v>7.88</v>
      </c>
      <c r="F327" s="43">
        <v>26.02</v>
      </c>
      <c r="G327" s="44">
        <v>216</v>
      </c>
      <c r="H327" s="43">
        <v>31.1</v>
      </c>
      <c r="I327" s="43">
        <v>40.4</v>
      </c>
      <c r="J327" s="43">
        <v>1.2</v>
      </c>
      <c r="K327" s="43">
        <v>1.6</v>
      </c>
      <c r="L327" s="16" t="s">
        <v>1213</v>
      </c>
      <c r="M327" s="205" t="s">
        <v>1219</v>
      </c>
    </row>
    <row r="328" spans="1:13" ht="15.75">
      <c r="A328" s="104" t="s">
        <v>1220</v>
      </c>
      <c r="B328" s="17" t="s">
        <v>1221</v>
      </c>
      <c r="C328" s="12">
        <v>150</v>
      </c>
      <c r="D328" s="43">
        <v>18.21</v>
      </c>
      <c r="E328" s="43">
        <v>7.11</v>
      </c>
      <c r="F328" s="43">
        <v>17.17</v>
      </c>
      <c r="G328" s="44">
        <v>206</v>
      </c>
      <c r="H328" s="43">
        <v>24.4</v>
      </c>
      <c r="I328" s="43">
        <v>23.9</v>
      </c>
      <c r="J328" s="43">
        <v>1.6</v>
      </c>
      <c r="K328" s="43">
        <v>0.9</v>
      </c>
      <c r="L328" s="16" t="s">
        <v>1222</v>
      </c>
      <c r="M328" s="205" t="s">
        <v>1089</v>
      </c>
    </row>
    <row r="329" spans="1:13" ht="15.75">
      <c r="A329" s="104"/>
      <c r="B329" s="17" t="s">
        <v>1221</v>
      </c>
      <c r="C329" s="12">
        <v>200</v>
      </c>
      <c r="D329" s="43">
        <v>24.28</v>
      </c>
      <c r="E329" s="43">
        <v>9.48</v>
      </c>
      <c r="F329" s="43">
        <v>22.9</v>
      </c>
      <c r="G329" s="44">
        <v>275</v>
      </c>
      <c r="H329" s="43">
        <v>32.6</v>
      </c>
      <c r="I329" s="43">
        <v>32</v>
      </c>
      <c r="J329" s="43">
        <v>2.2</v>
      </c>
      <c r="K329" s="43">
        <v>1.2</v>
      </c>
      <c r="L329" s="16" t="s">
        <v>1222</v>
      </c>
      <c r="M329" s="205" t="s">
        <v>1089</v>
      </c>
    </row>
    <row r="330" spans="1:13" ht="15.75">
      <c r="A330" s="122"/>
      <c r="B330" s="17" t="s">
        <v>1223</v>
      </c>
      <c r="C330" s="12">
        <v>150</v>
      </c>
      <c r="D330" s="43">
        <v>19.22</v>
      </c>
      <c r="E330" s="43">
        <v>8.2</v>
      </c>
      <c r="F330" s="43">
        <v>17.06</v>
      </c>
      <c r="G330" s="44">
        <v>219</v>
      </c>
      <c r="H330" s="43">
        <v>30.8</v>
      </c>
      <c r="I330" s="43">
        <v>40</v>
      </c>
      <c r="J330" s="43">
        <v>2.1</v>
      </c>
      <c r="K330" s="43">
        <v>0.9</v>
      </c>
      <c r="L330" s="16" t="s">
        <v>1222</v>
      </c>
      <c r="M330" s="207" t="s">
        <v>1090</v>
      </c>
    </row>
    <row r="331" spans="1:13" ht="15.75">
      <c r="A331" s="122"/>
      <c r="B331" s="17" t="s">
        <v>1223</v>
      </c>
      <c r="C331" s="12">
        <v>200</v>
      </c>
      <c r="D331" s="43">
        <v>25.62</v>
      </c>
      <c r="E331" s="43">
        <v>10.93</v>
      </c>
      <c r="F331" s="43">
        <v>22.74</v>
      </c>
      <c r="G331" s="44">
        <v>292</v>
      </c>
      <c r="H331" s="43">
        <v>41.1</v>
      </c>
      <c r="I331" s="43">
        <v>53.4</v>
      </c>
      <c r="J331" s="43">
        <v>2.8</v>
      </c>
      <c r="K331" s="43">
        <v>1.2</v>
      </c>
      <c r="L331" s="16" t="s">
        <v>1222</v>
      </c>
      <c r="M331" s="207" t="s">
        <v>1090</v>
      </c>
    </row>
    <row r="332" spans="1:13" ht="15.75">
      <c r="A332" s="122"/>
      <c r="B332" s="17" t="s">
        <v>1224</v>
      </c>
      <c r="C332" s="12">
        <v>150</v>
      </c>
      <c r="D332" s="43">
        <v>19.06</v>
      </c>
      <c r="E332" s="43">
        <v>7.61</v>
      </c>
      <c r="F332" s="43">
        <v>19.34</v>
      </c>
      <c r="G332" s="44">
        <v>222</v>
      </c>
      <c r="H332" s="43">
        <v>23</v>
      </c>
      <c r="I332" s="43">
        <v>33.7</v>
      </c>
      <c r="J332" s="43">
        <v>1.9</v>
      </c>
      <c r="K332" s="43">
        <v>0.9</v>
      </c>
      <c r="L332" s="16" t="s">
        <v>1222</v>
      </c>
      <c r="M332" s="205" t="s">
        <v>1091</v>
      </c>
    </row>
    <row r="333" spans="1:13" ht="15.75">
      <c r="A333" s="122"/>
      <c r="B333" s="17" t="s">
        <v>1224</v>
      </c>
      <c r="C333" s="12">
        <v>200</v>
      </c>
      <c r="D333" s="43">
        <v>25.41</v>
      </c>
      <c r="E333" s="43">
        <v>10.15</v>
      </c>
      <c r="F333" s="43">
        <v>25.78</v>
      </c>
      <c r="G333" s="44">
        <v>296</v>
      </c>
      <c r="H333" s="43">
        <v>30.6</v>
      </c>
      <c r="I333" s="43">
        <v>44.9</v>
      </c>
      <c r="J333" s="43">
        <v>2.5</v>
      </c>
      <c r="K333" s="43">
        <v>1.2</v>
      </c>
      <c r="L333" s="16" t="s">
        <v>1222</v>
      </c>
      <c r="M333" s="205" t="s">
        <v>1091</v>
      </c>
    </row>
    <row r="334" spans="1:13" ht="15.75">
      <c r="A334" s="122"/>
      <c r="B334" s="17" t="s">
        <v>1225</v>
      </c>
      <c r="C334" s="12">
        <v>150</v>
      </c>
      <c r="D334" s="43">
        <v>18.39</v>
      </c>
      <c r="E334" s="43">
        <v>7.2</v>
      </c>
      <c r="F334" s="43">
        <v>16.86</v>
      </c>
      <c r="G334" s="44">
        <v>206</v>
      </c>
      <c r="H334" s="43">
        <v>23.4</v>
      </c>
      <c r="I334" s="43">
        <v>30</v>
      </c>
      <c r="J334" s="43">
        <v>1.8</v>
      </c>
      <c r="K334" s="43">
        <v>0.9</v>
      </c>
      <c r="L334" s="16" t="s">
        <v>1222</v>
      </c>
      <c r="M334" s="207" t="s">
        <v>1092</v>
      </c>
    </row>
    <row r="335" spans="1:13" ht="15.75">
      <c r="A335" s="122"/>
      <c r="B335" s="17" t="s">
        <v>1225</v>
      </c>
      <c r="C335" s="12">
        <v>200</v>
      </c>
      <c r="D335" s="43">
        <v>24.52</v>
      </c>
      <c r="E335" s="43">
        <v>9.6</v>
      </c>
      <c r="F335" s="43">
        <v>22.48</v>
      </c>
      <c r="G335" s="44">
        <v>275</v>
      </c>
      <c r="H335" s="43">
        <v>31.7</v>
      </c>
      <c r="I335" s="43">
        <v>40</v>
      </c>
      <c r="J335" s="43">
        <v>2.4</v>
      </c>
      <c r="K335" s="43">
        <v>1.2</v>
      </c>
      <c r="L335" s="16" t="s">
        <v>1222</v>
      </c>
      <c r="M335" s="207" t="s">
        <v>1092</v>
      </c>
    </row>
    <row r="336" spans="1:13" ht="15.75">
      <c r="A336" s="122"/>
      <c r="B336" s="17" t="s">
        <v>1226</v>
      </c>
      <c r="C336" s="12">
        <v>150</v>
      </c>
      <c r="D336" s="43">
        <v>19.37</v>
      </c>
      <c r="E336" s="43">
        <v>8.15</v>
      </c>
      <c r="F336" s="43">
        <v>17.65</v>
      </c>
      <c r="G336" s="44">
        <v>221</v>
      </c>
      <c r="H336" s="43">
        <v>30</v>
      </c>
      <c r="I336" s="43">
        <v>43.8</v>
      </c>
      <c r="J336" s="43">
        <v>2.3</v>
      </c>
      <c r="K336" s="43">
        <v>0.9</v>
      </c>
      <c r="L336" s="16" t="s">
        <v>1222</v>
      </c>
      <c r="M336" s="205" t="s">
        <v>1093</v>
      </c>
    </row>
    <row r="337" spans="1:13" ht="15.75">
      <c r="A337" s="122"/>
      <c r="B337" s="17" t="s">
        <v>1226</v>
      </c>
      <c r="C337" s="12">
        <v>200</v>
      </c>
      <c r="D337" s="43">
        <v>25.82</v>
      </c>
      <c r="E337" s="43">
        <v>10.87</v>
      </c>
      <c r="F337" s="43">
        <v>23.53</v>
      </c>
      <c r="G337" s="44">
        <v>295</v>
      </c>
      <c r="H337" s="43">
        <v>40</v>
      </c>
      <c r="I337" s="43">
        <v>58.4</v>
      </c>
      <c r="J337" s="43">
        <v>3</v>
      </c>
      <c r="K337" s="43">
        <v>1.2</v>
      </c>
      <c r="L337" s="16" t="s">
        <v>1222</v>
      </c>
      <c r="M337" s="205" t="s">
        <v>1093</v>
      </c>
    </row>
    <row r="338" spans="1:13" ht="15.75">
      <c r="A338" s="122"/>
      <c r="B338" s="17" t="s">
        <v>1227</v>
      </c>
      <c r="C338" s="12">
        <v>150</v>
      </c>
      <c r="D338" s="43">
        <v>18.61</v>
      </c>
      <c r="E338" s="43">
        <v>7.57</v>
      </c>
      <c r="F338" s="43">
        <v>16.88</v>
      </c>
      <c r="G338" s="44">
        <v>210</v>
      </c>
      <c r="H338" s="43">
        <v>27</v>
      </c>
      <c r="I338" s="43">
        <v>30.7</v>
      </c>
      <c r="J338" s="43">
        <v>1.8</v>
      </c>
      <c r="K338" s="43">
        <v>0.9</v>
      </c>
      <c r="L338" s="16" t="s">
        <v>1222</v>
      </c>
      <c r="M338" s="207" t="s">
        <v>1094</v>
      </c>
    </row>
    <row r="339" spans="1:13" ht="15.75">
      <c r="A339" s="122"/>
      <c r="B339" s="17" t="s">
        <v>1227</v>
      </c>
      <c r="C339" s="12">
        <v>200</v>
      </c>
      <c r="D339" s="43">
        <v>24.81</v>
      </c>
      <c r="E339" s="43">
        <v>10.1</v>
      </c>
      <c r="F339" s="43">
        <v>22.51</v>
      </c>
      <c r="G339" s="44">
        <v>280</v>
      </c>
      <c r="H339" s="43">
        <v>36</v>
      </c>
      <c r="I339" s="43">
        <v>40.9</v>
      </c>
      <c r="J339" s="43">
        <v>2.4</v>
      </c>
      <c r="K339" s="43">
        <v>1.2</v>
      </c>
      <c r="L339" s="16" t="s">
        <v>1222</v>
      </c>
      <c r="M339" s="207" t="s">
        <v>1094</v>
      </c>
    </row>
    <row r="340" spans="1:13" ht="15.75">
      <c r="A340" s="122"/>
      <c r="B340" s="17" t="s">
        <v>1228</v>
      </c>
      <c r="C340" s="12">
        <v>150</v>
      </c>
      <c r="D340" s="43">
        <v>18.32</v>
      </c>
      <c r="E340" s="43">
        <v>7.27</v>
      </c>
      <c r="F340" s="43">
        <v>16.46</v>
      </c>
      <c r="G340" s="44">
        <v>205</v>
      </c>
      <c r="H340" s="43">
        <v>23.3</v>
      </c>
      <c r="I340" s="43">
        <v>26.8</v>
      </c>
      <c r="J340" s="43">
        <v>1.8</v>
      </c>
      <c r="K340" s="43">
        <v>0.9</v>
      </c>
      <c r="L340" s="16" t="s">
        <v>1222</v>
      </c>
      <c r="M340" s="205" t="s">
        <v>1095</v>
      </c>
    </row>
    <row r="341" spans="1:13" ht="15.75">
      <c r="A341" s="122"/>
      <c r="B341" s="17" t="s">
        <v>1228</v>
      </c>
      <c r="C341" s="12">
        <v>200</v>
      </c>
      <c r="D341" s="43">
        <v>24.42</v>
      </c>
      <c r="E341" s="43">
        <v>9.7</v>
      </c>
      <c r="F341" s="43">
        <v>21.94</v>
      </c>
      <c r="G341" s="44">
        <v>273</v>
      </c>
      <c r="H341" s="43">
        <v>30</v>
      </c>
      <c r="I341" s="43">
        <v>35.7</v>
      </c>
      <c r="J341" s="43">
        <v>2.2</v>
      </c>
      <c r="K341" s="43">
        <v>1.2</v>
      </c>
      <c r="L341" s="16" t="s">
        <v>1222</v>
      </c>
      <c r="M341" s="205" t="s">
        <v>1095</v>
      </c>
    </row>
    <row r="342" spans="1:13" ht="15.75">
      <c r="A342" s="122"/>
      <c r="B342" s="17" t="s">
        <v>1229</v>
      </c>
      <c r="C342" s="12">
        <v>150</v>
      </c>
      <c r="D342" s="43">
        <v>19.08</v>
      </c>
      <c r="E342" s="43">
        <v>7.78</v>
      </c>
      <c r="F342" s="43">
        <v>18.45</v>
      </c>
      <c r="G342" s="44">
        <v>220</v>
      </c>
      <c r="H342" s="43">
        <v>25.2</v>
      </c>
      <c r="I342" s="43">
        <v>35.4</v>
      </c>
      <c r="J342" s="43">
        <v>1.9</v>
      </c>
      <c r="K342" s="43">
        <v>0.9</v>
      </c>
      <c r="L342" s="16" t="s">
        <v>1222</v>
      </c>
      <c r="M342" s="207" t="s">
        <v>1096</v>
      </c>
    </row>
    <row r="343" spans="1:13" ht="15.75">
      <c r="A343" s="122"/>
      <c r="B343" s="17" t="s">
        <v>1229</v>
      </c>
      <c r="C343" s="12">
        <v>200</v>
      </c>
      <c r="D343" s="43">
        <v>25.44</v>
      </c>
      <c r="E343" s="43">
        <v>10.38</v>
      </c>
      <c r="F343" s="43">
        <v>24.6</v>
      </c>
      <c r="G343" s="44">
        <v>294</v>
      </c>
      <c r="H343" s="43">
        <v>33.6</v>
      </c>
      <c r="I343" s="43">
        <v>47.2</v>
      </c>
      <c r="J343" s="43">
        <v>2.6</v>
      </c>
      <c r="K343" s="43">
        <v>1.2</v>
      </c>
      <c r="L343" s="16" t="s">
        <v>1222</v>
      </c>
      <c r="M343" s="207" t="s">
        <v>1096</v>
      </c>
    </row>
    <row r="344" spans="1:13" ht="15.75">
      <c r="A344" s="122"/>
      <c r="B344" s="17" t="s">
        <v>1230</v>
      </c>
      <c r="C344" s="12">
        <v>150</v>
      </c>
      <c r="D344" s="43">
        <v>19.15</v>
      </c>
      <c r="E344" s="43">
        <v>8.04</v>
      </c>
      <c r="F344" s="43">
        <v>17.05</v>
      </c>
      <c r="G344" s="44">
        <v>217</v>
      </c>
      <c r="H344" s="43">
        <v>28.7</v>
      </c>
      <c r="I344" s="43">
        <v>39.9</v>
      </c>
      <c r="J344" s="43">
        <v>2.1</v>
      </c>
      <c r="K344" s="43">
        <v>0.9</v>
      </c>
      <c r="L344" s="16" t="s">
        <v>1222</v>
      </c>
      <c r="M344" s="205" t="s">
        <v>1215</v>
      </c>
    </row>
    <row r="345" spans="1:13" ht="15.75">
      <c r="A345" s="122"/>
      <c r="B345" s="17" t="s">
        <v>1230</v>
      </c>
      <c r="C345" s="12">
        <v>200</v>
      </c>
      <c r="D345" s="43">
        <v>25.53</v>
      </c>
      <c r="E345" s="43">
        <v>10.72</v>
      </c>
      <c r="F345" s="43">
        <v>22.73</v>
      </c>
      <c r="G345" s="44">
        <v>290</v>
      </c>
      <c r="H345" s="43">
        <v>38.2</v>
      </c>
      <c r="I345" s="43">
        <v>53.3</v>
      </c>
      <c r="J345" s="43">
        <v>2.8</v>
      </c>
      <c r="K345" s="43">
        <v>1.2</v>
      </c>
      <c r="L345" s="16" t="s">
        <v>1222</v>
      </c>
      <c r="M345" s="205" t="s">
        <v>1215</v>
      </c>
    </row>
    <row r="346" spans="1:13" ht="15.75">
      <c r="A346" s="122"/>
      <c r="B346" s="17" t="s">
        <v>1231</v>
      </c>
      <c r="C346" s="12">
        <v>150</v>
      </c>
      <c r="D346" s="43">
        <v>18.75</v>
      </c>
      <c r="E346" s="43">
        <v>7.62</v>
      </c>
      <c r="F346" s="43">
        <v>17.45</v>
      </c>
      <c r="G346" s="44">
        <v>213</v>
      </c>
      <c r="H346" s="43">
        <v>26.5</v>
      </c>
      <c r="I346" s="43">
        <v>31.9</v>
      </c>
      <c r="J346" s="43">
        <v>1.9</v>
      </c>
      <c r="K346" s="43">
        <v>0.9</v>
      </c>
      <c r="L346" s="16" t="s">
        <v>1222</v>
      </c>
      <c r="M346" s="207" t="s">
        <v>1216</v>
      </c>
    </row>
    <row r="347" spans="1:13" ht="15.75">
      <c r="A347" s="122"/>
      <c r="B347" s="17" t="s">
        <v>1231</v>
      </c>
      <c r="C347" s="12">
        <v>200</v>
      </c>
      <c r="D347" s="43">
        <v>25</v>
      </c>
      <c r="E347" s="43">
        <v>10.16</v>
      </c>
      <c r="F347" s="43">
        <v>23.26</v>
      </c>
      <c r="G347" s="44">
        <v>284</v>
      </c>
      <c r="H347" s="43">
        <v>35.3</v>
      </c>
      <c r="I347" s="43">
        <v>42.6</v>
      </c>
      <c r="J347" s="43">
        <v>2.5</v>
      </c>
      <c r="K347" s="43">
        <v>1.2</v>
      </c>
      <c r="L347" s="16" t="s">
        <v>1222</v>
      </c>
      <c r="M347" s="207" t="s">
        <v>1216</v>
      </c>
    </row>
    <row r="348" spans="1:13" ht="15.75">
      <c r="A348" s="122"/>
      <c r="B348" s="17" t="s">
        <v>1232</v>
      </c>
      <c r="C348" s="12">
        <v>150</v>
      </c>
      <c r="D348" s="43">
        <v>18.84</v>
      </c>
      <c r="E348" s="43">
        <v>7.45</v>
      </c>
      <c r="F348" s="43">
        <v>17.73</v>
      </c>
      <c r="G348" s="44">
        <v>213</v>
      </c>
      <c r="H348" s="43">
        <v>23</v>
      </c>
      <c r="I348" s="43">
        <v>37.1</v>
      </c>
      <c r="J348" s="43">
        <v>2</v>
      </c>
      <c r="K348" s="43">
        <v>0.9</v>
      </c>
      <c r="L348" s="16" t="s">
        <v>1222</v>
      </c>
      <c r="M348" s="205" t="s">
        <v>1217</v>
      </c>
    </row>
    <row r="349" spans="1:13" ht="15.75">
      <c r="A349" s="122"/>
      <c r="B349" s="17" t="s">
        <v>1232</v>
      </c>
      <c r="C349" s="12">
        <v>200</v>
      </c>
      <c r="D349" s="43">
        <v>25.12</v>
      </c>
      <c r="E349" s="43">
        <v>9.93</v>
      </c>
      <c r="F349" s="43">
        <v>23.64</v>
      </c>
      <c r="G349" s="44">
        <v>284</v>
      </c>
      <c r="H349" s="43">
        <v>30.7</v>
      </c>
      <c r="I349" s="43">
        <v>49.5</v>
      </c>
      <c r="J349" s="43">
        <v>2.7</v>
      </c>
      <c r="K349" s="43">
        <v>1.2</v>
      </c>
      <c r="L349" s="16" t="s">
        <v>1222</v>
      </c>
      <c r="M349" s="205" t="s">
        <v>1217</v>
      </c>
    </row>
    <row r="350" spans="1:13" ht="15.75">
      <c r="A350" s="221" t="s">
        <v>1233</v>
      </c>
      <c r="B350" s="222" t="s">
        <v>1234</v>
      </c>
      <c r="C350" s="190">
        <v>150</v>
      </c>
      <c r="D350" s="22">
        <v>5.96</v>
      </c>
      <c r="E350" s="22">
        <v>9.98</v>
      </c>
      <c r="F350" s="22">
        <v>26.57</v>
      </c>
      <c r="G350" s="52">
        <v>220</v>
      </c>
      <c r="H350" s="22">
        <v>98</v>
      </c>
      <c r="I350" s="22">
        <v>55.2</v>
      </c>
      <c r="J350" s="22">
        <v>1.5</v>
      </c>
      <c r="K350" s="22">
        <v>1</v>
      </c>
      <c r="L350" s="16" t="s">
        <v>1235</v>
      </c>
      <c r="M350" s="223" t="s">
        <v>1236</v>
      </c>
    </row>
    <row r="351" spans="1:13" ht="15.75">
      <c r="A351" s="221"/>
      <c r="B351" s="222" t="s">
        <v>1234</v>
      </c>
      <c r="C351" s="190">
        <v>150</v>
      </c>
      <c r="D351" s="22">
        <v>5.54</v>
      </c>
      <c r="E351" s="22">
        <v>8.37</v>
      </c>
      <c r="F351" s="22">
        <v>29.45</v>
      </c>
      <c r="G351" s="52">
        <v>215</v>
      </c>
      <c r="H351" s="22">
        <v>90.3</v>
      </c>
      <c r="I351" s="22">
        <v>37.1</v>
      </c>
      <c r="J351" s="22">
        <v>1.8</v>
      </c>
      <c r="K351" s="22">
        <v>1</v>
      </c>
      <c r="L351" s="16" t="s">
        <v>1235</v>
      </c>
      <c r="M351" s="223" t="s">
        <v>1237</v>
      </c>
    </row>
    <row r="352" spans="1:13" ht="15.75">
      <c r="A352" s="122"/>
      <c r="B352" s="222" t="s">
        <v>1234</v>
      </c>
      <c r="C352" s="190">
        <v>150</v>
      </c>
      <c r="D352" s="22">
        <v>5.7</v>
      </c>
      <c r="E352" s="22">
        <v>9.06</v>
      </c>
      <c r="F352" s="22">
        <v>28.9</v>
      </c>
      <c r="G352" s="52">
        <v>220</v>
      </c>
      <c r="H352" s="22">
        <v>86</v>
      </c>
      <c r="I352" s="22">
        <v>44.5</v>
      </c>
      <c r="J352" s="22">
        <v>1.2</v>
      </c>
      <c r="K352" s="22">
        <v>1</v>
      </c>
      <c r="L352" s="16" t="s">
        <v>1235</v>
      </c>
      <c r="M352" s="223" t="s">
        <v>1238</v>
      </c>
    </row>
    <row r="353" spans="1:13" ht="15.75">
      <c r="A353" s="122"/>
      <c r="B353" s="222" t="s">
        <v>1234</v>
      </c>
      <c r="C353" s="190">
        <v>200</v>
      </c>
      <c r="D353" s="22">
        <v>7.84</v>
      </c>
      <c r="E353" s="22">
        <v>12.5</v>
      </c>
      <c r="F353" s="22">
        <v>36.24</v>
      </c>
      <c r="G353" s="52">
        <v>289</v>
      </c>
      <c r="H353" s="22">
        <v>126.7</v>
      </c>
      <c r="I353" s="22">
        <v>73.1</v>
      </c>
      <c r="J353" s="22">
        <v>2</v>
      </c>
      <c r="K353" s="22">
        <v>1.4</v>
      </c>
      <c r="L353" s="16" t="s">
        <v>1235</v>
      </c>
      <c r="M353" s="223" t="s">
        <v>1236</v>
      </c>
    </row>
    <row r="354" spans="1:13" ht="15.75">
      <c r="A354" s="122"/>
      <c r="B354" s="222" t="s">
        <v>1234</v>
      </c>
      <c r="C354" s="190">
        <v>200</v>
      </c>
      <c r="D354" s="22">
        <v>7.28</v>
      </c>
      <c r="E354" s="22">
        <v>10.35</v>
      </c>
      <c r="F354" s="22">
        <v>40.08</v>
      </c>
      <c r="G354" s="52">
        <v>283</v>
      </c>
      <c r="H354" s="22">
        <v>116.4</v>
      </c>
      <c r="I354" s="22">
        <v>49</v>
      </c>
      <c r="J354" s="22">
        <v>2.4</v>
      </c>
      <c r="K354" s="22">
        <v>1.4</v>
      </c>
      <c r="L354" s="16" t="s">
        <v>1235</v>
      </c>
      <c r="M354" s="223" t="s">
        <v>1237</v>
      </c>
    </row>
    <row r="355" spans="1:13" ht="15.75">
      <c r="A355" s="122"/>
      <c r="B355" s="222" t="s">
        <v>1234</v>
      </c>
      <c r="C355" s="190">
        <v>200</v>
      </c>
      <c r="D355" s="22">
        <v>7.49</v>
      </c>
      <c r="E355" s="22">
        <v>11.27</v>
      </c>
      <c r="F355" s="22">
        <v>39.35</v>
      </c>
      <c r="G355" s="52">
        <v>289</v>
      </c>
      <c r="H355" s="22">
        <v>110.8</v>
      </c>
      <c r="I355" s="22">
        <v>58.9</v>
      </c>
      <c r="J355" s="22">
        <v>1.5</v>
      </c>
      <c r="K355" s="22">
        <v>1.4</v>
      </c>
      <c r="L355" s="16" t="s">
        <v>1235</v>
      </c>
      <c r="M355" s="223" t="s">
        <v>1238</v>
      </c>
    </row>
    <row r="356" spans="1:13" ht="15.75">
      <c r="A356" s="221" t="s">
        <v>1239</v>
      </c>
      <c r="B356" s="222" t="s">
        <v>1240</v>
      </c>
      <c r="C356" s="153" t="s">
        <v>1241</v>
      </c>
      <c r="D356" s="19">
        <v>6.03</v>
      </c>
      <c r="E356" s="19">
        <v>5.13</v>
      </c>
      <c r="F356" s="19">
        <v>29.38</v>
      </c>
      <c r="G356" s="39">
        <v>188</v>
      </c>
      <c r="H356" s="19">
        <v>133.8</v>
      </c>
      <c r="I356" s="19">
        <v>26.6</v>
      </c>
      <c r="J356" s="19">
        <v>0.5</v>
      </c>
      <c r="K356" s="19">
        <v>1.2</v>
      </c>
      <c r="L356" s="16" t="s">
        <v>1242</v>
      </c>
      <c r="M356" s="224"/>
    </row>
    <row r="357" spans="1:13" ht="15.75">
      <c r="A357" s="221"/>
      <c r="B357" s="222" t="s">
        <v>1240</v>
      </c>
      <c r="C357" s="153" t="s">
        <v>1243</v>
      </c>
      <c r="D357" s="19">
        <v>8</v>
      </c>
      <c r="E357" s="19">
        <v>6.83</v>
      </c>
      <c r="F357" s="19">
        <v>38.63</v>
      </c>
      <c r="G357" s="39">
        <v>248</v>
      </c>
      <c r="H357" s="19">
        <v>178</v>
      </c>
      <c r="I357" s="19">
        <v>35.5</v>
      </c>
      <c r="J357" s="19">
        <v>0.7</v>
      </c>
      <c r="K357" s="19">
        <v>1.6</v>
      </c>
      <c r="L357" s="16" t="s">
        <v>1242</v>
      </c>
      <c r="M357" s="224"/>
    </row>
    <row r="358" spans="1:13" ht="15.75">
      <c r="A358" s="221" t="s">
        <v>1244</v>
      </c>
      <c r="B358" s="152" t="s">
        <v>1245</v>
      </c>
      <c r="C358" s="18">
        <v>150</v>
      </c>
      <c r="D358" s="8">
        <v>5.83</v>
      </c>
      <c r="E358" s="8">
        <v>4.28</v>
      </c>
      <c r="F358" s="8">
        <v>27.7</v>
      </c>
      <c r="G358" s="9">
        <v>173</v>
      </c>
      <c r="H358" s="8">
        <v>111.8</v>
      </c>
      <c r="I358" s="8">
        <v>19.7</v>
      </c>
      <c r="J358" s="8">
        <v>0.5</v>
      </c>
      <c r="K358" s="8">
        <v>1.3</v>
      </c>
      <c r="L358" s="225" t="s">
        <v>1246</v>
      </c>
      <c r="M358" s="223" t="s">
        <v>1247</v>
      </c>
    </row>
    <row r="359" spans="1:13" ht="15.75">
      <c r="A359" s="221"/>
      <c r="B359" s="152" t="s">
        <v>1245</v>
      </c>
      <c r="C359" s="18">
        <v>200</v>
      </c>
      <c r="D359" s="8">
        <v>7.77</v>
      </c>
      <c r="E359" s="8">
        <v>5.94</v>
      </c>
      <c r="F359" s="8">
        <v>32.4</v>
      </c>
      <c r="G359" s="9">
        <v>234</v>
      </c>
      <c r="H359" s="8">
        <v>148.8</v>
      </c>
      <c r="I359" s="8">
        <v>26.3</v>
      </c>
      <c r="J359" s="8">
        <v>0.7</v>
      </c>
      <c r="K359" s="8">
        <v>1.8</v>
      </c>
      <c r="L359" s="225" t="s">
        <v>1246</v>
      </c>
      <c r="M359" s="223" t="s">
        <v>1247</v>
      </c>
    </row>
    <row r="360" spans="1:13" ht="15.75">
      <c r="A360" s="122"/>
      <c r="B360" s="152" t="s">
        <v>1248</v>
      </c>
      <c r="C360" s="18">
        <v>150</v>
      </c>
      <c r="D360" s="8">
        <v>5.7</v>
      </c>
      <c r="E360" s="8">
        <v>4.26</v>
      </c>
      <c r="F360" s="8">
        <v>22.2</v>
      </c>
      <c r="G360" s="9">
        <v>170</v>
      </c>
      <c r="H360" s="8">
        <v>109.4</v>
      </c>
      <c r="I360" s="8">
        <v>19.1</v>
      </c>
      <c r="J360" s="8">
        <v>0.7</v>
      </c>
      <c r="K360" s="8">
        <v>1.2</v>
      </c>
      <c r="L360" s="225" t="s">
        <v>1246</v>
      </c>
      <c r="M360" s="223" t="s">
        <v>1249</v>
      </c>
    </row>
    <row r="361" spans="1:13" ht="15.75">
      <c r="A361" s="122"/>
      <c r="B361" s="152" t="s">
        <v>1248</v>
      </c>
      <c r="C361" s="18">
        <v>200</v>
      </c>
      <c r="D361" s="8">
        <v>7.59</v>
      </c>
      <c r="E361" s="8">
        <v>5.91</v>
      </c>
      <c r="F361" s="8">
        <v>36.6</v>
      </c>
      <c r="G361" s="9">
        <v>230</v>
      </c>
      <c r="H361" s="8">
        <v>145.6</v>
      </c>
      <c r="I361" s="8">
        <v>25.4</v>
      </c>
      <c r="J361" s="8">
        <v>0.9</v>
      </c>
      <c r="K361" s="8">
        <v>1.6</v>
      </c>
      <c r="L361" s="225" t="s">
        <v>1246</v>
      </c>
      <c r="M361" s="223" t="s">
        <v>1249</v>
      </c>
    </row>
    <row r="362" spans="1:13" ht="15.75">
      <c r="A362" s="221" t="s">
        <v>1250</v>
      </c>
      <c r="B362" s="152" t="s">
        <v>1251</v>
      </c>
      <c r="C362" s="226">
        <v>155</v>
      </c>
      <c r="D362" s="227">
        <v>5.96</v>
      </c>
      <c r="E362" s="227">
        <v>10.03</v>
      </c>
      <c r="F362" s="227">
        <v>27</v>
      </c>
      <c r="G362" s="228">
        <v>222</v>
      </c>
      <c r="H362" s="227">
        <v>91.5</v>
      </c>
      <c r="I362" s="227">
        <v>68.1</v>
      </c>
      <c r="J362" s="227">
        <v>2</v>
      </c>
      <c r="K362" s="227">
        <v>1.6</v>
      </c>
      <c r="L362" s="225" t="s">
        <v>1252</v>
      </c>
      <c r="M362" s="223" t="s">
        <v>1089</v>
      </c>
    </row>
    <row r="363" spans="1:13" ht="15.75">
      <c r="A363" s="221"/>
      <c r="B363" s="152" t="s">
        <v>1251</v>
      </c>
      <c r="C363" s="226">
        <v>205</v>
      </c>
      <c r="D363" s="227">
        <v>7.88</v>
      </c>
      <c r="E363" s="227">
        <v>11.69</v>
      </c>
      <c r="F363" s="227">
        <v>35.8</v>
      </c>
      <c r="G363" s="228">
        <v>280</v>
      </c>
      <c r="H363" s="227">
        <v>121.5</v>
      </c>
      <c r="I363" s="227">
        <v>89.8</v>
      </c>
      <c r="J363" s="227">
        <v>2.6</v>
      </c>
      <c r="K363" s="227">
        <v>2.1</v>
      </c>
      <c r="L363" s="225" t="s">
        <v>1252</v>
      </c>
      <c r="M363" s="223" t="s">
        <v>1089</v>
      </c>
    </row>
    <row r="364" spans="1:13" ht="15.75">
      <c r="A364" s="122"/>
      <c r="B364" s="152" t="s">
        <v>1251</v>
      </c>
      <c r="C364" s="226">
        <v>155</v>
      </c>
      <c r="D364" s="227">
        <v>4.95</v>
      </c>
      <c r="E364" s="227">
        <v>9.38</v>
      </c>
      <c r="F364" s="227">
        <v>26.9</v>
      </c>
      <c r="G364" s="228">
        <v>212</v>
      </c>
      <c r="H364" s="227">
        <v>87.1</v>
      </c>
      <c r="I364" s="227">
        <v>39.8</v>
      </c>
      <c r="J364" s="227">
        <v>1.1</v>
      </c>
      <c r="K364" s="227">
        <v>1.5</v>
      </c>
      <c r="L364" s="225" t="s">
        <v>1252</v>
      </c>
      <c r="M364" s="223" t="s">
        <v>1090</v>
      </c>
    </row>
    <row r="365" spans="1:13" ht="15.75">
      <c r="A365" s="122"/>
      <c r="B365" s="152" t="s">
        <v>1251</v>
      </c>
      <c r="C365" s="226">
        <v>205</v>
      </c>
      <c r="D365" s="227">
        <v>6.49</v>
      </c>
      <c r="E365" s="227">
        <v>10.8</v>
      </c>
      <c r="F365" s="227">
        <v>35.4</v>
      </c>
      <c r="G365" s="228">
        <v>265</v>
      </c>
      <c r="H365" s="227">
        <v>114.8</v>
      </c>
      <c r="I365" s="227">
        <v>52.2</v>
      </c>
      <c r="J365" s="227">
        <v>1.4</v>
      </c>
      <c r="K365" s="227">
        <v>2</v>
      </c>
      <c r="L365" s="225" t="s">
        <v>1252</v>
      </c>
      <c r="M365" s="223" t="s">
        <v>1090</v>
      </c>
    </row>
    <row r="366" spans="1:13" ht="15.75">
      <c r="A366" s="122"/>
      <c r="B366" s="152" t="s">
        <v>1251</v>
      </c>
      <c r="C366" s="226">
        <v>155</v>
      </c>
      <c r="D366" s="227">
        <v>5.96</v>
      </c>
      <c r="E366" s="227">
        <v>10.56</v>
      </c>
      <c r="F366" s="227">
        <v>26.9</v>
      </c>
      <c r="G366" s="228">
        <v>227</v>
      </c>
      <c r="H366" s="227">
        <v>98.3</v>
      </c>
      <c r="I366" s="227">
        <v>58.4</v>
      </c>
      <c r="J366" s="227">
        <v>1.6</v>
      </c>
      <c r="K366" s="227">
        <v>1.6</v>
      </c>
      <c r="L366" s="225" t="s">
        <v>1252</v>
      </c>
      <c r="M366" s="223" t="s">
        <v>1091</v>
      </c>
    </row>
    <row r="367" spans="1:13" ht="15.75">
      <c r="A367" s="122"/>
      <c r="B367" s="152" t="s">
        <v>1251</v>
      </c>
      <c r="C367" s="226">
        <v>205</v>
      </c>
      <c r="D367" s="227">
        <v>7.88</v>
      </c>
      <c r="E367" s="227">
        <v>12.39</v>
      </c>
      <c r="F367" s="227">
        <v>35.7</v>
      </c>
      <c r="G367" s="228">
        <v>286</v>
      </c>
      <c r="H367" s="227">
        <v>130.4</v>
      </c>
      <c r="I367" s="227">
        <v>77.5</v>
      </c>
      <c r="J367" s="227">
        <v>2.2</v>
      </c>
      <c r="K367" s="227">
        <v>2.1</v>
      </c>
      <c r="L367" s="225" t="s">
        <v>1252</v>
      </c>
      <c r="M367" s="223" t="s">
        <v>1091</v>
      </c>
    </row>
    <row r="368" spans="1:13" ht="15.75">
      <c r="A368" s="122"/>
      <c r="B368" s="152" t="s">
        <v>1251</v>
      </c>
      <c r="C368" s="226">
        <v>155</v>
      </c>
      <c r="D368" s="227">
        <v>5.78</v>
      </c>
      <c r="E368" s="227">
        <v>10.56</v>
      </c>
      <c r="F368" s="227">
        <v>27.9</v>
      </c>
      <c r="G368" s="228">
        <v>228</v>
      </c>
      <c r="H368" s="227">
        <v>100.3</v>
      </c>
      <c r="I368" s="227">
        <v>47.5</v>
      </c>
      <c r="J368" s="227">
        <v>1.3</v>
      </c>
      <c r="K368" s="227">
        <v>1.6</v>
      </c>
      <c r="L368" s="225" t="s">
        <v>1252</v>
      </c>
      <c r="M368" s="223" t="s">
        <v>1092</v>
      </c>
    </row>
    <row r="369" spans="1:13" ht="15.75">
      <c r="A369" s="122"/>
      <c r="B369" s="152" t="s">
        <v>1251</v>
      </c>
      <c r="C369" s="226">
        <v>205</v>
      </c>
      <c r="D369" s="227">
        <v>7.55</v>
      </c>
      <c r="E369" s="227">
        <v>12.36</v>
      </c>
      <c r="F369" s="227">
        <v>35.9</v>
      </c>
      <c r="G369" s="228">
        <v>285</v>
      </c>
      <c r="H369" s="227">
        <v>132.7</v>
      </c>
      <c r="I369" s="227">
        <v>62.4</v>
      </c>
      <c r="J369" s="227">
        <v>1.7</v>
      </c>
      <c r="K369" s="227">
        <v>2.1</v>
      </c>
      <c r="L369" s="225" t="s">
        <v>1252</v>
      </c>
      <c r="M369" s="223" t="s">
        <v>1092</v>
      </c>
    </row>
    <row r="370" spans="1:13" ht="15.75">
      <c r="A370" s="122"/>
      <c r="B370" s="152" t="s">
        <v>1251</v>
      </c>
      <c r="C370" s="226">
        <v>155</v>
      </c>
      <c r="D370" s="227">
        <v>5.83</v>
      </c>
      <c r="E370" s="227">
        <v>10.39</v>
      </c>
      <c r="F370" s="227">
        <v>26.4</v>
      </c>
      <c r="G370" s="228">
        <v>222</v>
      </c>
      <c r="H370" s="227">
        <v>96.1</v>
      </c>
      <c r="I370" s="227">
        <v>58.3</v>
      </c>
      <c r="J370" s="227">
        <v>1.6</v>
      </c>
      <c r="K370" s="227">
        <v>1.6</v>
      </c>
      <c r="L370" s="225" t="s">
        <v>1252</v>
      </c>
      <c r="M370" s="223" t="s">
        <v>1093</v>
      </c>
    </row>
    <row r="371" spans="1:13" ht="15.75">
      <c r="A371" s="122"/>
      <c r="B371" s="152" t="s">
        <v>1251</v>
      </c>
      <c r="C371" s="226">
        <v>205</v>
      </c>
      <c r="D371" s="227">
        <v>7.75</v>
      </c>
      <c r="E371" s="227">
        <v>12.16</v>
      </c>
      <c r="F371" s="227">
        <v>35.3</v>
      </c>
      <c r="G371" s="228">
        <v>282</v>
      </c>
      <c r="H371" s="227">
        <v>127.4</v>
      </c>
      <c r="I371" s="227">
        <v>77.9</v>
      </c>
      <c r="J371" s="227">
        <v>2.2</v>
      </c>
      <c r="K371" s="227">
        <v>2.1</v>
      </c>
      <c r="L371" s="225" t="s">
        <v>1252</v>
      </c>
      <c r="M371" s="223" t="s">
        <v>1093</v>
      </c>
    </row>
    <row r="372" spans="1:13" ht="15.75">
      <c r="A372" s="122"/>
      <c r="B372" s="152" t="s">
        <v>1251</v>
      </c>
      <c r="C372" s="226">
        <v>155</v>
      </c>
      <c r="D372" s="227">
        <v>5.62</v>
      </c>
      <c r="E372" s="227">
        <v>10.24</v>
      </c>
      <c r="F372" s="227">
        <v>26.9</v>
      </c>
      <c r="G372" s="228">
        <v>222</v>
      </c>
      <c r="H372" s="227">
        <v>97.1</v>
      </c>
      <c r="I372" s="227">
        <v>49.8</v>
      </c>
      <c r="J372" s="227">
        <v>1.4</v>
      </c>
      <c r="K372" s="227">
        <v>1.6</v>
      </c>
      <c r="L372" s="225" t="s">
        <v>1252</v>
      </c>
      <c r="M372" s="223" t="s">
        <v>1094</v>
      </c>
    </row>
    <row r="373" spans="1:13" ht="15.75">
      <c r="A373" s="122"/>
      <c r="B373" s="152" t="s">
        <v>1251</v>
      </c>
      <c r="C373" s="226">
        <v>205</v>
      </c>
      <c r="D373" s="227">
        <v>7.49</v>
      </c>
      <c r="E373" s="227">
        <v>11.99</v>
      </c>
      <c r="F373" s="227">
        <v>35.9</v>
      </c>
      <c r="G373" s="228">
        <v>281</v>
      </c>
      <c r="H373" s="227">
        <v>129</v>
      </c>
      <c r="I373" s="227">
        <v>66.6</v>
      </c>
      <c r="J373" s="227">
        <v>1.8</v>
      </c>
      <c r="K373" s="227">
        <v>2.1</v>
      </c>
      <c r="L373" s="225" t="s">
        <v>1252</v>
      </c>
      <c r="M373" s="223" t="s">
        <v>1094</v>
      </c>
    </row>
    <row r="374" spans="1:13" ht="15.75">
      <c r="A374" s="122"/>
      <c r="B374" s="152" t="s">
        <v>1251</v>
      </c>
      <c r="C374" s="226">
        <v>155</v>
      </c>
      <c r="D374" s="227">
        <v>5.37</v>
      </c>
      <c r="E374" s="227">
        <v>9.91</v>
      </c>
      <c r="F374" s="227">
        <v>27.2</v>
      </c>
      <c r="G374" s="228">
        <v>220</v>
      </c>
      <c r="H374" s="227">
        <v>92.3</v>
      </c>
      <c r="I374" s="227">
        <v>44.9</v>
      </c>
      <c r="J374" s="227">
        <v>1.2</v>
      </c>
      <c r="K374" s="227">
        <v>1.5</v>
      </c>
      <c r="L374" s="225" t="s">
        <v>1252</v>
      </c>
      <c r="M374" s="223" t="s">
        <v>1095</v>
      </c>
    </row>
    <row r="375" spans="1:13" ht="15.75">
      <c r="A375" s="122"/>
      <c r="B375" s="152" t="s">
        <v>1251</v>
      </c>
      <c r="C375" s="226">
        <v>205</v>
      </c>
      <c r="D375" s="227">
        <v>7.06</v>
      </c>
      <c r="E375" s="227">
        <v>11.53</v>
      </c>
      <c r="F375" s="227">
        <v>35.6</v>
      </c>
      <c r="G375" s="228">
        <v>274</v>
      </c>
      <c r="H375" s="227">
        <v>122.6</v>
      </c>
      <c r="I375" s="227">
        <v>59.8</v>
      </c>
      <c r="J375" s="227">
        <v>1.6</v>
      </c>
      <c r="K375" s="227">
        <v>2</v>
      </c>
      <c r="L375" s="225" t="s">
        <v>1252</v>
      </c>
      <c r="M375" s="223" t="s">
        <v>1095</v>
      </c>
    </row>
    <row r="376" spans="1:13" ht="15.75">
      <c r="A376" s="229">
        <v>117</v>
      </c>
      <c r="B376" s="230" t="s">
        <v>1253</v>
      </c>
      <c r="C376" s="107">
        <v>155</v>
      </c>
      <c r="D376" s="231">
        <v>4.6</v>
      </c>
      <c r="E376" s="66">
        <v>5.89</v>
      </c>
      <c r="F376" s="66">
        <v>38.1</v>
      </c>
      <c r="G376" s="67">
        <v>224</v>
      </c>
      <c r="H376" s="66">
        <v>94.7</v>
      </c>
      <c r="I376" s="66">
        <v>31.7</v>
      </c>
      <c r="J376" s="66">
        <v>0.95</v>
      </c>
      <c r="K376" s="66">
        <v>0.65</v>
      </c>
      <c r="L376" s="232" t="s">
        <v>1254</v>
      </c>
      <c r="M376" s="233" t="s">
        <v>1255</v>
      </c>
    </row>
    <row r="377" spans="1:13" ht="15.75">
      <c r="A377" s="229">
        <v>118</v>
      </c>
      <c r="B377" s="230" t="s">
        <v>1253</v>
      </c>
      <c r="C377" s="107">
        <v>205</v>
      </c>
      <c r="D377" s="231">
        <v>6.1</v>
      </c>
      <c r="E377" s="66">
        <v>6.65</v>
      </c>
      <c r="F377" s="66">
        <v>51.13</v>
      </c>
      <c r="G377" s="67">
        <v>289</v>
      </c>
      <c r="H377" s="66">
        <v>125.7</v>
      </c>
      <c r="I377" s="66">
        <v>42.3</v>
      </c>
      <c r="J377" s="66">
        <v>1.25</v>
      </c>
      <c r="K377" s="66">
        <v>0.87</v>
      </c>
      <c r="L377" s="232" t="s">
        <v>1254</v>
      </c>
      <c r="M377" s="233" t="s">
        <v>1255</v>
      </c>
    </row>
    <row r="378" spans="1:13" ht="15.75">
      <c r="A378" s="234"/>
      <c r="B378" s="230" t="s">
        <v>1256</v>
      </c>
      <c r="C378" s="107">
        <v>155</v>
      </c>
      <c r="D378" s="231">
        <v>5.5</v>
      </c>
      <c r="E378" s="66">
        <v>5.89</v>
      </c>
      <c r="F378" s="66">
        <v>37.1</v>
      </c>
      <c r="G378" s="67">
        <v>223</v>
      </c>
      <c r="H378" s="66">
        <v>97.7</v>
      </c>
      <c r="I378" s="66">
        <v>22.8</v>
      </c>
      <c r="J378" s="66">
        <v>0.95</v>
      </c>
      <c r="K378" s="66">
        <v>0.65</v>
      </c>
      <c r="L378" s="232" t="s">
        <v>1254</v>
      </c>
      <c r="M378" s="233" t="s">
        <v>1255</v>
      </c>
    </row>
    <row r="379" spans="1:13" ht="15.75">
      <c r="A379" s="234"/>
      <c r="B379" s="230" t="s">
        <v>1256</v>
      </c>
      <c r="C379" s="107">
        <v>205</v>
      </c>
      <c r="D379" s="231">
        <v>7.4</v>
      </c>
      <c r="E379" s="66">
        <v>6.65</v>
      </c>
      <c r="F379" s="66">
        <v>49.76</v>
      </c>
      <c r="G379" s="67">
        <v>288</v>
      </c>
      <c r="H379" s="66">
        <v>129.7</v>
      </c>
      <c r="I379" s="66">
        <v>30.3</v>
      </c>
      <c r="J379" s="66">
        <v>1.25</v>
      </c>
      <c r="K379" s="66">
        <v>0.87</v>
      </c>
      <c r="L379" s="232" t="s">
        <v>1254</v>
      </c>
      <c r="M379" s="233" t="s">
        <v>1255</v>
      </c>
    </row>
    <row r="380" spans="1:13" ht="15.75">
      <c r="A380" s="221">
        <v>118</v>
      </c>
      <c r="B380" s="222" t="s">
        <v>1257</v>
      </c>
      <c r="C380" s="2">
        <v>150</v>
      </c>
      <c r="D380" s="235">
        <v>7.61</v>
      </c>
      <c r="E380" s="235">
        <v>8.19</v>
      </c>
      <c r="F380" s="235">
        <v>30.6</v>
      </c>
      <c r="G380" s="76">
        <v>227</v>
      </c>
      <c r="H380" s="235">
        <v>119.6</v>
      </c>
      <c r="I380" s="235">
        <v>41.1</v>
      </c>
      <c r="J380" s="235">
        <v>1.2</v>
      </c>
      <c r="K380" s="235">
        <v>0.9</v>
      </c>
      <c r="L380" s="236" t="s">
        <v>1258</v>
      </c>
      <c r="M380" s="237" t="s">
        <v>1089</v>
      </c>
    </row>
    <row r="381" spans="1:13" ht="15.75">
      <c r="A381" s="221"/>
      <c r="B381" s="152" t="s">
        <v>1257</v>
      </c>
      <c r="C381" s="18">
        <v>200</v>
      </c>
      <c r="D381" s="8">
        <v>10.14</v>
      </c>
      <c r="E381" s="8">
        <v>11.11</v>
      </c>
      <c r="F381" s="8">
        <v>41.9</v>
      </c>
      <c r="G381" s="9">
        <v>308</v>
      </c>
      <c r="H381" s="8">
        <v>160.2</v>
      </c>
      <c r="I381" s="8">
        <v>55.3</v>
      </c>
      <c r="J381" s="8">
        <v>1.7</v>
      </c>
      <c r="K381" s="8">
        <v>1.2</v>
      </c>
      <c r="L381" s="225" t="s">
        <v>1258</v>
      </c>
      <c r="M381" s="223" t="s">
        <v>1089</v>
      </c>
    </row>
    <row r="382" spans="1:13" ht="15.75">
      <c r="A382" s="122"/>
      <c r="B382" s="152" t="s">
        <v>1257</v>
      </c>
      <c r="C382" s="18">
        <v>150</v>
      </c>
      <c r="D382" s="8">
        <v>7.15</v>
      </c>
      <c r="E382" s="8">
        <v>7.77</v>
      </c>
      <c r="F382" s="8">
        <v>28.7</v>
      </c>
      <c r="G382" s="9">
        <v>213</v>
      </c>
      <c r="H382" s="8">
        <v>124.7</v>
      </c>
      <c r="I382" s="8">
        <v>41.5</v>
      </c>
      <c r="J382" s="8">
        <v>1.4</v>
      </c>
      <c r="K382" s="8">
        <v>0.9</v>
      </c>
      <c r="L382" s="225" t="s">
        <v>1258</v>
      </c>
      <c r="M382" s="223" t="s">
        <v>1090</v>
      </c>
    </row>
    <row r="383" spans="1:13" ht="15.75">
      <c r="A383" s="122"/>
      <c r="B383" s="152" t="s">
        <v>1257</v>
      </c>
      <c r="C383" s="18">
        <v>200</v>
      </c>
      <c r="D383" s="8">
        <v>9.32</v>
      </c>
      <c r="E383" s="8">
        <v>10.43</v>
      </c>
      <c r="F383" s="8">
        <v>38.7</v>
      </c>
      <c r="G383" s="9">
        <v>286</v>
      </c>
      <c r="H383" s="8">
        <v>163.4</v>
      </c>
      <c r="I383" s="8">
        <v>54.1</v>
      </c>
      <c r="J383" s="8">
        <v>1.8</v>
      </c>
      <c r="K383" s="8">
        <v>1.2</v>
      </c>
      <c r="L383" s="225" t="s">
        <v>1258</v>
      </c>
      <c r="M383" s="223" t="s">
        <v>1090</v>
      </c>
    </row>
    <row r="384" spans="1:13" ht="15.75">
      <c r="A384" s="122"/>
      <c r="B384" s="152" t="s">
        <v>1257</v>
      </c>
      <c r="C384" s="18">
        <v>150</v>
      </c>
      <c r="D384" s="8">
        <v>7.81</v>
      </c>
      <c r="E384" s="8">
        <v>8.16</v>
      </c>
      <c r="F384" s="8">
        <v>28.6</v>
      </c>
      <c r="G384" s="9">
        <v>219</v>
      </c>
      <c r="H384" s="8">
        <v>117.3</v>
      </c>
      <c r="I384" s="8">
        <v>64.6</v>
      </c>
      <c r="J384" s="8">
        <v>2.1</v>
      </c>
      <c r="K384" s="8">
        <v>0.9</v>
      </c>
      <c r="L384" s="225" t="s">
        <v>1258</v>
      </c>
      <c r="M384" s="223" t="s">
        <v>1091</v>
      </c>
    </row>
    <row r="385" spans="1:13" ht="15.75">
      <c r="A385" s="122"/>
      <c r="B385" s="152" t="s">
        <v>1257</v>
      </c>
      <c r="C385" s="18">
        <v>200</v>
      </c>
      <c r="D385" s="8">
        <v>10.44</v>
      </c>
      <c r="E385" s="8">
        <v>11.11</v>
      </c>
      <c r="F385" s="8">
        <v>39.3</v>
      </c>
      <c r="G385" s="9">
        <v>299</v>
      </c>
      <c r="H385" s="8">
        <v>158.6</v>
      </c>
      <c r="I385" s="8">
        <v>86.7</v>
      </c>
      <c r="J385" s="8">
        <v>2.8</v>
      </c>
      <c r="K385" s="8">
        <v>1.2</v>
      </c>
      <c r="L385" s="225" t="s">
        <v>1258</v>
      </c>
      <c r="M385" s="223" t="s">
        <v>1091</v>
      </c>
    </row>
    <row r="386" spans="1:13" ht="15.75">
      <c r="A386" s="122"/>
      <c r="B386" s="152" t="s">
        <v>1257</v>
      </c>
      <c r="C386" s="18">
        <v>150</v>
      </c>
      <c r="D386" s="8">
        <v>7.87</v>
      </c>
      <c r="E386" s="8">
        <v>8.71</v>
      </c>
      <c r="F386" s="8">
        <v>28</v>
      </c>
      <c r="G386" s="9">
        <v>222</v>
      </c>
      <c r="H386" s="8">
        <v>124.2</v>
      </c>
      <c r="I386" s="8">
        <v>60.8</v>
      </c>
      <c r="J386" s="8">
        <v>1.9</v>
      </c>
      <c r="K386" s="8">
        <v>0.9</v>
      </c>
      <c r="L386" s="225" t="s">
        <v>1258</v>
      </c>
      <c r="M386" s="223" t="s">
        <v>1092</v>
      </c>
    </row>
    <row r="387" spans="1:13" ht="15.75">
      <c r="A387" s="122"/>
      <c r="B387" s="152" t="s">
        <v>1257</v>
      </c>
      <c r="C387" s="18">
        <v>200</v>
      </c>
      <c r="D387" s="8">
        <v>10.52</v>
      </c>
      <c r="E387" s="8">
        <v>11.86</v>
      </c>
      <c r="F387" s="8">
        <v>38.5</v>
      </c>
      <c r="G387" s="9">
        <v>303</v>
      </c>
      <c r="H387" s="8">
        <v>167.8</v>
      </c>
      <c r="I387" s="8">
        <v>81.8</v>
      </c>
      <c r="J387" s="8">
        <v>2.6</v>
      </c>
      <c r="K387" s="8">
        <v>1.2</v>
      </c>
      <c r="L387" s="225" t="s">
        <v>1258</v>
      </c>
      <c r="M387" s="223" t="s">
        <v>1092</v>
      </c>
    </row>
    <row r="388" spans="1:13" ht="15.75">
      <c r="A388" s="122"/>
      <c r="B388" s="222" t="s">
        <v>1257</v>
      </c>
      <c r="C388" s="2">
        <v>150</v>
      </c>
      <c r="D388" s="235">
        <v>7.74</v>
      </c>
      <c r="E388" s="235">
        <v>8.8</v>
      </c>
      <c r="F388" s="235">
        <v>29</v>
      </c>
      <c r="G388" s="76">
        <v>226</v>
      </c>
      <c r="H388" s="235">
        <v>131.2</v>
      </c>
      <c r="I388" s="235">
        <v>46.6</v>
      </c>
      <c r="J388" s="235">
        <v>1.5</v>
      </c>
      <c r="K388" s="235">
        <v>0.9</v>
      </c>
      <c r="L388" s="236" t="s">
        <v>1258</v>
      </c>
      <c r="M388" s="237" t="s">
        <v>1093</v>
      </c>
    </row>
    <row r="389" spans="1:13" ht="15.75">
      <c r="A389" s="122"/>
      <c r="B389" s="152" t="s">
        <v>1257</v>
      </c>
      <c r="C389" s="18">
        <v>200</v>
      </c>
      <c r="D389" s="8">
        <v>10.12</v>
      </c>
      <c r="E389" s="8">
        <v>11.82</v>
      </c>
      <c r="F389" s="8">
        <v>39</v>
      </c>
      <c r="G389" s="9">
        <v>303</v>
      </c>
      <c r="H389" s="8">
        <v>172.2</v>
      </c>
      <c r="I389" s="8">
        <v>61.3</v>
      </c>
      <c r="J389" s="8">
        <v>1.9</v>
      </c>
      <c r="K389" s="8">
        <v>1.2</v>
      </c>
      <c r="L389" s="225" t="s">
        <v>1258</v>
      </c>
      <c r="M389" s="223" t="s">
        <v>1093</v>
      </c>
    </row>
    <row r="390" spans="1:13" ht="15.75">
      <c r="A390" s="122"/>
      <c r="B390" s="152" t="s">
        <v>1257</v>
      </c>
      <c r="C390" s="18">
        <v>150</v>
      </c>
      <c r="D390" s="8">
        <v>7.86</v>
      </c>
      <c r="E390" s="8">
        <v>8.52</v>
      </c>
      <c r="F390" s="8">
        <v>28.1</v>
      </c>
      <c r="G390" s="9">
        <v>221</v>
      </c>
      <c r="H390" s="8">
        <v>121.7</v>
      </c>
      <c r="I390" s="8">
        <v>63.1</v>
      </c>
      <c r="J390" s="8">
        <v>2</v>
      </c>
      <c r="K390" s="8">
        <v>0.9</v>
      </c>
      <c r="L390" s="225" t="s">
        <v>1258</v>
      </c>
      <c r="M390" s="223" t="s">
        <v>1094</v>
      </c>
    </row>
    <row r="391" spans="1:13" ht="15.75">
      <c r="A391" s="122"/>
      <c r="B391" s="152" t="s">
        <v>1257</v>
      </c>
      <c r="C391" s="18">
        <v>200</v>
      </c>
      <c r="D391" s="8">
        <v>10.5</v>
      </c>
      <c r="E391" s="8">
        <v>11.61</v>
      </c>
      <c r="F391" s="8">
        <v>38.7</v>
      </c>
      <c r="G391" s="9">
        <v>301</v>
      </c>
      <c r="H391" s="8">
        <v>164.4</v>
      </c>
      <c r="I391" s="8">
        <v>84.5</v>
      </c>
      <c r="J391" s="8">
        <v>2.7</v>
      </c>
      <c r="K391" s="8">
        <v>1.2</v>
      </c>
      <c r="L391" s="225" t="s">
        <v>1258</v>
      </c>
      <c r="M391" s="223" t="s">
        <v>1094</v>
      </c>
    </row>
    <row r="392" spans="1:13" ht="15.75">
      <c r="A392" s="122"/>
      <c r="B392" s="152" t="s">
        <v>1257</v>
      </c>
      <c r="C392" s="18">
        <v>150</v>
      </c>
      <c r="D392" s="8">
        <v>7.53</v>
      </c>
      <c r="E392" s="8">
        <v>8.37</v>
      </c>
      <c r="F392" s="8">
        <v>28.3</v>
      </c>
      <c r="G392" s="9">
        <v>219</v>
      </c>
      <c r="H392" s="8">
        <v>125.2</v>
      </c>
      <c r="I392" s="8">
        <v>50.2</v>
      </c>
      <c r="J392" s="8">
        <v>1.6</v>
      </c>
      <c r="K392" s="8">
        <v>0.9</v>
      </c>
      <c r="L392" s="225" t="s">
        <v>1258</v>
      </c>
      <c r="M392" s="223" t="s">
        <v>1095</v>
      </c>
    </row>
    <row r="393" spans="1:13" ht="15.75">
      <c r="A393" s="122"/>
      <c r="B393" s="152" t="s">
        <v>1257</v>
      </c>
      <c r="C393" s="18">
        <v>200</v>
      </c>
      <c r="D393" s="8">
        <v>10.09</v>
      </c>
      <c r="E393" s="8">
        <v>11.39</v>
      </c>
      <c r="F393" s="8">
        <v>39</v>
      </c>
      <c r="G393" s="9">
        <v>299</v>
      </c>
      <c r="H393" s="8">
        <v>168.5</v>
      </c>
      <c r="I393" s="8">
        <v>68.1</v>
      </c>
      <c r="J393" s="8">
        <v>2.2</v>
      </c>
      <c r="K393" s="8">
        <v>1.2</v>
      </c>
      <c r="L393" s="225" t="s">
        <v>1258</v>
      </c>
      <c r="M393" s="223" t="s">
        <v>1095</v>
      </c>
    </row>
    <row r="394" spans="1:13" ht="15.75">
      <c r="A394" s="122"/>
      <c r="B394" s="152" t="s">
        <v>1257</v>
      </c>
      <c r="C394" s="18">
        <v>150</v>
      </c>
      <c r="D394" s="8">
        <v>7.51</v>
      </c>
      <c r="E394" s="8">
        <v>8.3</v>
      </c>
      <c r="F394" s="8">
        <v>28.4</v>
      </c>
      <c r="G394" s="9">
        <v>219</v>
      </c>
      <c r="H394" s="8">
        <v>124.9</v>
      </c>
      <c r="I394" s="8">
        <v>48.7</v>
      </c>
      <c r="J394" s="8">
        <v>1.6</v>
      </c>
      <c r="K394" s="8">
        <v>0.9</v>
      </c>
      <c r="L394" s="225" t="s">
        <v>1258</v>
      </c>
      <c r="M394" s="223" t="s">
        <v>1096</v>
      </c>
    </row>
    <row r="395" spans="1:13" ht="15.75">
      <c r="A395" s="122"/>
      <c r="B395" s="222" t="s">
        <v>1257</v>
      </c>
      <c r="C395" s="2">
        <v>200</v>
      </c>
      <c r="D395" s="235">
        <v>10.06</v>
      </c>
      <c r="E395" s="235">
        <v>11.34</v>
      </c>
      <c r="F395" s="235">
        <v>39.3</v>
      </c>
      <c r="G395" s="76">
        <v>299</v>
      </c>
      <c r="H395" s="235">
        <v>167.9</v>
      </c>
      <c r="I395" s="235">
        <v>66.4</v>
      </c>
      <c r="J395" s="235">
        <v>2.1</v>
      </c>
      <c r="K395" s="235">
        <v>1.2</v>
      </c>
      <c r="L395" s="236" t="s">
        <v>1258</v>
      </c>
      <c r="M395" s="237" t="s">
        <v>1096</v>
      </c>
    </row>
    <row r="396" spans="1:13" ht="15.75">
      <c r="A396" s="229" t="s">
        <v>1259</v>
      </c>
      <c r="B396" s="152" t="s">
        <v>1260</v>
      </c>
      <c r="C396" s="226">
        <v>155</v>
      </c>
      <c r="D396" s="227">
        <v>3.19</v>
      </c>
      <c r="E396" s="227">
        <v>4.18</v>
      </c>
      <c r="F396" s="227">
        <v>32.58</v>
      </c>
      <c r="G396" s="228">
        <v>181</v>
      </c>
      <c r="H396" s="227">
        <v>33.1</v>
      </c>
      <c r="I396" s="227">
        <v>44.7</v>
      </c>
      <c r="J396" s="227">
        <v>1.5</v>
      </c>
      <c r="K396" s="227">
        <v>0.4</v>
      </c>
      <c r="L396" s="225" t="s">
        <v>1261</v>
      </c>
      <c r="M396" s="223" t="s">
        <v>1089</v>
      </c>
    </row>
    <row r="397" spans="1:13" ht="15.75">
      <c r="A397" s="229"/>
      <c r="B397" s="152" t="s">
        <v>1260</v>
      </c>
      <c r="C397" s="226">
        <v>205</v>
      </c>
      <c r="D397" s="227">
        <v>4.15</v>
      </c>
      <c r="E397" s="227">
        <v>4.36</v>
      </c>
      <c r="F397" s="227">
        <v>42.64</v>
      </c>
      <c r="G397" s="228">
        <v>226</v>
      </c>
      <c r="H397" s="227">
        <v>43.1</v>
      </c>
      <c r="I397" s="227">
        <v>58.1</v>
      </c>
      <c r="J397" s="227">
        <v>2</v>
      </c>
      <c r="K397" s="227">
        <v>0.5</v>
      </c>
      <c r="L397" s="225" t="s">
        <v>1261</v>
      </c>
      <c r="M397" s="223" t="s">
        <v>1089</v>
      </c>
    </row>
    <row r="398" spans="1:13" ht="15.75">
      <c r="A398" s="234"/>
      <c r="B398" s="152" t="s">
        <v>1260</v>
      </c>
      <c r="C398" s="226">
        <v>155</v>
      </c>
      <c r="D398" s="227">
        <v>3.96</v>
      </c>
      <c r="E398" s="227">
        <v>4.7</v>
      </c>
      <c r="F398" s="227">
        <v>34.31</v>
      </c>
      <c r="G398" s="228">
        <v>195</v>
      </c>
      <c r="H398" s="227">
        <v>31.7</v>
      </c>
      <c r="I398" s="227">
        <v>57.5</v>
      </c>
      <c r="J398" s="227">
        <v>1.8</v>
      </c>
      <c r="K398" s="227">
        <v>0.4</v>
      </c>
      <c r="L398" s="225" t="s">
        <v>1261</v>
      </c>
      <c r="M398" s="223" t="s">
        <v>1090</v>
      </c>
    </row>
    <row r="399" spans="1:13" ht="15.75">
      <c r="A399" s="234"/>
      <c r="B399" s="152" t="s">
        <v>1260</v>
      </c>
      <c r="C399" s="226">
        <v>205</v>
      </c>
      <c r="D399" s="227">
        <v>5.18</v>
      </c>
      <c r="E399" s="227">
        <v>5.04</v>
      </c>
      <c r="F399" s="227">
        <v>44.91</v>
      </c>
      <c r="G399" s="228">
        <v>246</v>
      </c>
      <c r="H399" s="227">
        <v>41.2</v>
      </c>
      <c r="I399" s="227">
        <v>75.5</v>
      </c>
      <c r="J399" s="227">
        <v>2.4</v>
      </c>
      <c r="K399" s="227">
        <v>0.5</v>
      </c>
      <c r="L399" s="225" t="s">
        <v>1261</v>
      </c>
      <c r="M399" s="223" t="s">
        <v>1090</v>
      </c>
    </row>
    <row r="400" spans="1:13" ht="15.75">
      <c r="A400" s="234"/>
      <c r="B400" s="152" t="s">
        <v>1260</v>
      </c>
      <c r="C400" s="226">
        <v>155</v>
      </c>
      <c r="D400" s="227">
        <v>4.12</v>
      </c>
      <c r="E400" s="227">
        <v>4.7</v>
      </c>
      <c r="F400" s="227">
        <v>32.99</v>
      </c>
      <c r="G400" s="228">
        <v>191</v>
      </c>
      <c r="H400" s="227">
        <v>30.8</v>
      </c>
      <c r="I400" s="227">
        <v>73.8</v>
      </c>
      <c r="J400" s="227">
        <v>2.4</v>
      </c>
      <c r="K400" s="227">
        <v>0.4</v>
      </c>
      <c r="L400" s="225" t="s">
        <v>1261</v>
      </c>
      <c r="M400" s="223" t="s">
        <v>1091</v>
      </c>
    </row>
    <row r="401" spans="1:13" ht="15.75">
      <c r="A401" s="234"/>
      <c r="B401" s="152" t="s">
        <v>1260</v>
      </c>
      <c r="C401" s="226">
        <v>205</v>
      </c>
      <c r="D401" s="227">
        <v>5.38</v>
      </c>
      <c r="E401" s="227">
        <v>5.04</v>
      </c>
      <c r="F401" s="227">
        <v>43.21</v>
      </c>
      <c r="G401" s="228">
        <v>240</v>
      </c>
      <c r="H401" s="227">
        <v>39.9</v>
      </c>
      <c r="I401" s="227">
        <v>96.4</v>
      </c>
      <c r="J401" s="227">
        <v>3.1</v>
      </c>
      <c r="K401" s="227">
        <v>0.5</v>
      </c>
      <c r="L401" s="225" t="s">
        <v>1261</v>
      </c>
      <c r="M401" s="223" t="s">
        <v>1091</v>
      </c>
    </row>
    <row r="402" spans="1:13" ht="15.75">
      <c r="A402" s="234"/>
      <c r="B402" s="152" t="s">
        <v>1260</v>
      </c>
      <c r="C402" s="226">
        <v>155</v>
      </c>
      <c r="D402" s="227">
        <v>3.82</v>
      </c>
      <c r="E402" s="227">
        <v>5.19</v>
      </c>
      <c r="F402" s="227">
        <v>32.87</v>
      </c>
      <c r="G402" s="228">
        <v>194</v>
      </c>
      <c r="H402" s="227">
        <v>41</v>
      </c>
      <c r="I402" s="227">
        <v>51.7</v>
      </c>
      <c r="J402" s="227">
        <v>1.7</v>
      </c>
      <c r="K402" s="227">
        <v>0.4</v>
      </c>
      <c r="L402" s="225" t="s">
        <v>1261</v>
      </c>
      <c r="M402" s="223" t="s">
        <v>1092</v>
      </c>
    </row>
    <row r="403" spans="1:13" ht="15.75">
      <c r="A403" s="234"/>
      <c r="B403" s="152" t="s">
        <v>1260</v>
      </c>
      <c r="C403" s="226">
        <v>205</v>
      </c>
      <c r="D403" s="227">
        <v>5.02</v>
      </c>
      <c r="E403" s="227">
        <v>5.68</v>
      </c>
      <c r="F403" s="227">
        <v>43.26</v>
      </c>
      <c r="G403" s="228">
        <v>244</v>
      </c>
      <c r="H403" s="227">
        <v>53.5</v>
      </c>
      <c r="I403" s="227">
        <v>67.6</v>
      </c>
      <c r="J403" s="227">
        <v>2.2</v>
      </c>
      <c r="K403" s="227">
        <v>0.5</v>
      </c>
      <c r="L403" s="225" t="s">
        <v>1261</v>
      </c>
      <c r="M403" s="223" t="s">
        <v>1092</v>
      </c>
    </row>
    <row r="404" spans="1:13" ht="15.75">
      <c r="A404" s="234"/>
      <c r="B404" s="152" t="s">
        <v>1260</v>
      </c>
      <c r="C404" s="226">
        <v>155</v>
      </c>
      <c r="D404" s="227">
        <v>3.79</v>
      </c>
      <c r="E404" s="227">
        <v>4.9</v>
      </c>
      <c r="F404" s="227">
        <v>32.86</v>
      </c>
      <c r="G404" s="228">
        <v>191</v>
      </c>
      <c r="H404" s="227">
        <v>37.5</v>
      </c>
      <c r="I404" s="227">
        <v>56</v>
      </c>
      <c r="J404" s="227">
        <v>1.8</v>
      </c>
      <c r="K404" s="227">
        <v>0.4</v>
      </c>
      <c r="L404" s="225" t="s">
        <v>1261</v>
      </c>
      <c r="M404" s="223" t="s">
        <v>1093</v>
      </c>
    </row>
    <row r="405" spans="1:13" ht="15.75">
      <c r="A405" s="234"/>
      <c r="B405" s="152" t="s">
        <v>1260</v>
      </c>
      <c r="C405" s="226">
        <v>205</v>
      </c>
      <c r="D405" s="227">
        <v>4.99</v>
      </c>
      <c r="E405" s="227">
        <v>5.34</v>
      </c>
      <c r="F405" s="227">
        <v>43.21</v>
      </c>
      <c r="G405" s="228">
        <v>241</v>
      </c>
      <c r="H405" s="227">
        <v>49.1</v>
      </c>
      <c r="I405" s="227">
        <v>73.6</v>
      </c>
      <c r="J405" s="227">
        <v>2.4</v>
      </c>
      <c r="K405" s="227">
        <v>0.5</v>
      </c>
      <c r="L405" s="225" t="s">
        <v>1261</v>
      </c>
      <c r="M405" s="223" t="s">
        <v>1093</v>
      </c>
    </row>
    <row r="406" spans="1:13" ht="15.75">
      <c r="A406" s="234"/>
      <c r="B406" s="152" t="s">
        <v>1260</v>
      </c>
      <c r="C406" s="226">
        <v>155</v>
      </c>
      <c r="D406" s="227">
        <v>3.99</v>
      </c>
      <c r="E406" s="227">
        <v>5.05</v>
      </c>
      <c r="F406" s="227">
        <v>32.37</v>
      </c>
      <c r="G406" s="228">
        <v>191</v>
      </c>
      <c r="H406" s="227">
        <v>36.4</v>
      </c>
      <c r="I406" s="227">
        <v>64.8</v>
      </c>
      <c r="J406" s="227">
        <v>2.1</v>
      </c>
      <c r="K406" s="227">
        <v>0.4</v>
      </c>
      <c r="L406" s="225" t="s">
        <v>1261</v>
      </c>
      <c r="M406" s="223" t="s">
        <v>1094</v>
      </c>
    </row>
    <row r="407" spans="1:13" ht="15.75">
      <c r="A407" s="234"/>
      <c r="B407" s="152" t="s">
        <v>1260</v>
      </c>
      <c r="C407" s="226">
        <v>205</v>
      </c>
      <c r="D407" s="227">
        <v>5.37</v>
      </c>
      <c r="E407" s="227">
        <v>5.56</v>
      </c>
      <c r="F407" s="227">
        <v>43.18</v>
      </c>
      <c r="G407" s="228">
        <v>244</v>
      </c>
      <c r="H407" s="227">
        <v>47.9</v>
      </c>
      <c r="I407" s="227">
        <v>86.3</v>
      </c>
      <c r="J407" s="227">
        <v>2.8</v>
      </c>
      <c r="K407" s="227">
        <v>0.5</v>
      </c>
      <c r="L407" s="225" t="s">
        <v>1261</v>
      </c>
      <c r="M407" s="223" t="s">
        <v>1094</v>
      </c>
    </row>
    <row r="408" spans="1:13" ht="15.75">
      <c r="A408" s="234"/>
      <c r="B408" s="152" t="s">
        <v>1260</v>
      </c>
      <c r="C408" s="226">
        <v>155</v>
      </c>
      <c r="D408" s="227">
        <v>3.65</v>
      </c>
      <c r="E408" s="227">
        <v>4.7</v>
      </c>
      <c r="F408" s="227">
        <v>33.35</v>
      </c>
      <c r="G408" s="228">
        <v>190</v>
      </c>
      <c r="H408" s="227">
        <v>36.6</v>
      </c>
      <c r="I408" s="227">
        <v>50.7</v>
      </c>
      <c r="J408" s="227">
        <v>1.7</v>
      </c>
      <c r="K408" s="227">
        <v>0.4</v>
      </c>
      <c r="L408" s="225" t="s">
        <v>1261</v>
      </c>
      <c r="M408" s="223" t="s">
        <v>1095</v>
      </c>
    </row>
    <row r="409" spans="1:13" ht="15.75">
      <c r="A409" s="234"/>
      <c r="B409" s="152" t="s">
        <v>1260</v>
      </c>
      <c r="C409" s="226">
        <v>205</v>
      </c>
      <c r="D409" s="227">
        <v>4.7</v>
      </c>
      <c r="E409" s="227">
        <v>5.03</v>
      </c>
      <c r="F409" s="227">
        <v>43.18</v>
      </c>
      <c r="G409" s="228">
        <v>237</v>
      </c>
      <c r="H409" s="227">
        <v>47.3</v>
      </c>
      <c r="I409" s="227">
        <v>66.4</v>
      </c>
      <c r="J409" s="227">
        <v>2.2</v>
      </c>
      <c r="K409" s="227">
        <v>0.5</v>
      </c>
      <c r="L409" s="225" t="s">
        <v>1261</v>
      </c>
      <c r="M409" s="223" t="s">
        <v>1095</v>
      </c>
    </row>
    <row r="410" spans="1:13" ht="15.75">
      <c r="A410" s="122"/>
      <c r="B410" s="11" t="s">
        <v>1262</v>
      </c>
      <c r="C410" s="190">
        <v>155</v>
      </c>
      <c r="D410" s="19">
        <v>6.35</v>
      </c>
      <c r="E410" s="19">
        <v>6.69</v>
      </c>
      <c r="F410" s="19">
        <v>28.95</v>
      </c>
      <c r="G410" s="238">
        <v>201</v>
      </c>
      <c r="H410" s="239">
        <v>112.1</v>
      </c>
      <c r="I410" s="239">
        <v>44.1</v>
      </c>
      <c r="J410" s="239">
        <v>1.2</v>
      </c>
      <c r="K410" s="239">
        <v>2.6</v>
      </c>
      <c r="L410" s="236" t="s">
        <v>1263</v>
      </c>
      <c r="M410" s="240" t="s">
        <v>1264</v>
      </c>
    </row>
    <row r="411" spans="1:13" ht="15.75">
      <c r="A411" s="122"/>
      <c r="B411" s="17" t="s">
        <v>1262</v>
      </c>
      <c r="C411" s="226">
        <v>205</v>
      </c>
      <c r="D411" s="109">
        <v>8.41</v>
      </c>
      <c r="E411" s="109">
        <v>7.69</v>
      </c>
      <c r="F411" s="109">
        <v>38.66</v>
      </c>
      <c r="G411" s="110">
        <v>258</v>
      </c>
      <c r="H411" s="111">
        <v>148.8</v>
      </c>
      <c r="I411" s="111">
        <v>58.4</v>
      </c>
      <c r="J411" s="111">
        <v>1.5</v>
      </c>
      <c r="K411" s="111">
        <v>3.5</v>
      </c>
      <c r="L411" s="225" t="s">
        <v>1263</v>
      </c>
      <c r="M411" s="241" t="s">
        <v>1265</v>
      </c>
    </row>
    <row r="412" spans="2:13" ht="15.75">
      <c r="B412" s="17" t="s">
        <v>1262</v>
      </c>
      <c r="C412" s="226">
        <v>155</v>
      </c>
      <c r="D412" s="109">
        <v>5.64</v>
      </c>
      <c r="E412" s="109">
        <v>6.04</v>
      </c>
      <c r="F412" s="109">
        <v>27.77</v>
      </c>
      <c r="G412" s="110">
        <v>188</v>
      </c>
      <c r="H412" s="111">
        <v>83.8</v>
      </c>
      <c r="I412" s="111">
        <v>40.6</v>
      </c>
      <c r="J412" s="111">
        <v>1.1</v>
      </c>
      <c r="K412" s="111">
        <v>2.5</v>
      </c>
      <c r="L412" s="225" t="s">
        <v>1263</v>
      </c>
      <c r="M412" s="241" t="s">
        <v>1266</v>
      </c>
    </row>
    <row r="413" spans="2:13" ht="15.75">
      <c r="B413" s="17" t="s">
        <v>1262</v>
      </c>
      <c r="C413" s="226">
        <v>205</v>
      </c>
      <c r="D413" s="109">
        <v>7.48</v>
      </c>
      <c r="E413" s="109">
        <v>6.84</v>
      </c>
      <c r="F413" s="109">
        <v>36.13</v>
      </c>
      <c r="G413" s="110">
        <v>236</v>
      </c>
      <c r="H413" s="111">
        <v>111.3</v>
      </c>
      <c r="I413" s="111">
        <v>53.9</v>
      </c>
      <c r="J413" s="111">
        <v>1.5</v>
      </c>
      <c r="K413" s="111">
        <v>3.2</v>
      </c>
      <c r="L413" s="225" t="s">
        <v>1263</v>
      </c>
      <c r="M413" s="241" t="s">
        <v>1267</v>
      </c>
    </row>
    <row r="414" spans="2:13" ht="15.75">
      <c r="B414" s="11" t="s">
        <v>1268</v>
      </c>
      <c r="C414" s="190">
        <v>155</v>
      </c>
      <c r="D414" s="19">
        <v>6.19</v>
      </c>
      <c r="E414" s="19">
        <v>6</v>
      </c>
      <c r="F414" s="19">
        <v>29.49</v>
      </c>
      <c r="G414" s="238">
        <v>197</v>
      </c>
      <c r="H414" s="239">
        <v>116.2</v>
      </c>
      <c r="I414" s="239">
        <v>36.7</v>
      </c>
      <c r="J414" s="239">
        <v>1.8</v>
      </c>
      <c r="K414" s="239">
        <v>2.6</v>
      </c>
      <c r="L414" s="236" t="s">
        <v>1263</v>
      </c>
      <c r="M414" s="240" t="s">
        <v>1269</v>
      </c>
    </row>
    <row r="415" spans="2:13" ht="15.75">
      <c r="B415" s="17" t="s">
        <v>1268</v>
      </c>
      <c r="C415" s="226">
        <v>205</v>
      </c>
      <c r="D415" s="109">
        <v>8.2</v>
      </c>
      <c r="E415" s="109">
        <v>6.79</v>
      </c>
      <c r="F415" s="109">
        <v>39.38</v>
      </c>
      <c r="G415" s="110">
        <v>251</v>
      </c>
      <c r="H415" s="111">
        <v>154.3</v>
      </c>
      <c r="I415" s="111">
        <v>48.7</v>
      </c>
      <c r="J415" s="111">
        <v>2.4</v>
      </c>
      <c r="K415" s="111">
        <v>3.5</v>
      </c>
      <c r="L415" s="225" t="s">
        <v>1263</v>
      </c>
      <c r="M415" s="241" t="s">
        <v>1270</v>
      </c>
    </row>
    <row r="416" spans="2:13" ht="15.75">
      <c r="B416" s="17" t="s">
        <v>1268</v>
      </c>
      <c r="C416" s="226">
        <v>155</v>
      </c>
      <c r="D416" s="109">
        <v>5.48</v>
      </c>
      <c r="E416" s="109">
        <v>5.36</v>
      </c>
      <c r="F416" s="109">
        <v>28.4</v>
      </c>
      <c r="G416" s="110">
        <v>183</v>
      </c>
      <c r="H416" s="111">
        <v>87.9</v>
      </c>
      <c r="I416" s="111">
        <v>33.3</v>
      </c>
      <c r="J416" s="111">
        <v>1.8</v>
      </c>
      <c r="K416" s="111">
        <v>2.5</v>
      </c>
      <c r="L416" s="225" t="s">
        <v>1263</v>
      </c>
      <c r="M416" s="241" t="s">
        <v>1271</v>
      </c>
    </row>
    <row r="417" spans="2:13" ht="15.75">
      <c r="B417" s="17" t="s">
        <v>1268</v>
      </c>
      <c r="C417" s="226">
        <v>205</v>
      </c>
      <c r="D417" s="109">
        <v>7.26</v>
      </c>
      <c r="E417" s="109">
        <v>5.94</v>
      </c>
      <c r="F417" s="109">
        <v>36.85</v>
      </c>
      <c r="G417" s="110">
        <v>230</v>
      </c>
      <c r="H417" s="111">
        <v>116.8</v>
      </c>
      <c r="I417" s="111">
        <v>44.2</v>
      </c>
      <c r="J417" s="111">
        <v>2.4</v>
      </c>
      <c r="K417" s="111">
        <v>3.5</v>
      </c>
      <c r="L417" s="225" t="s">
        <v>1263</v>
      </c>
      <c r="M417" s="241" t="s">
        <v>1272</v>
      </c>
    </row>
    <row r="418" spans="2:13" ht="15.75">
      <c r="B418" s="11" t="s">
        <v>1273</v>
      </c>
      <c r="C418" s="190">
        <v>155</v>
      </c>
      <c r="D418" s="19">
        <v>4.92</v>
      </c>
      <c r="E418" s="19">
        <v>5.94</v>
      </c>
      <c r="F418" s="19">
        <v>31.27</v>
      </c>
      <c r="G418" s="238">
        <v>198</v>
      </c>
      <c r="H418" s="239">
        <v>106</v>
      </c>
      <c r="I418" s="239">
        <v>33.6</v>
      </c>
      <c r="J418" s="239">
        <v>0.6</v>
      </c>
      <c r="K418" s="239">
        <v>2.6</v>
      </c>
      <c r="L418" s="236" t="s">
        <v>1263</v>
      </c>
      <c r="M418" s="240" t="s">
        <v>1274</v>
      </c>
    </row>
    <row r="419" spans="2:13" ht="15.75">
      <c r="B419" s="17" t="s">
        <v>1273</v>
      </c>
      <c r="C419" s="226">
        <v>205</v>
      </c>
      <c r="D419" s="109">
        <v>6.5</v>
      </c>
      <c r="E419" s="109">
        <v>6.7</v>
      </c>
      <c r="F419" s="109">
        <v>41.7</v>
      </c>
      <c r="G419" s="110">
        <v>253</v>
      </c>
      <c r="H419" s="111">
        <v>141.9</v>
      </c>
      <c r="I419" s="111">
        <v>44.8</v>
      </c>
      <c r="J419" s="111">
        <v>0.8</v>
      </c>
      <c r="K419" s="111">
        <v>3.2</v>
      </c>
      <c r="L419" s="225" t="s">
        <v>1263</v>
      </c>
      <c r="M419" s="241" t="s">
        <v>1275</v>
      </c>
    </row>
    <row r="420" spans="2:13" ht="15.75">
      <c r="B420" s="17" t="s">
        <v>1273</v>
      </c>
      <c r="C420" s="226">
        <v>155</v>
      </c>
      <c r="D420" s="109">
        <v>4.21</v>
      </c>
      <c r="E420" s="109">
        <v>5.29</v>
      </c>
      <c r="F420" s="109">
        <v>30.1</v>
      </c>
      <c r="G420" s="110">
        <v>185</v>
      </c>
      <c r="H420" s="111">
        <v>77.8</v>
      </c>
      <c r="I420" s="111">
        <v>30.1</v>
      </c>
      <c r="J420" s="111">
        <v>0.6</v>
      </c>
      <c r="K420" s="111">
        <v>2.5</v>
      </c>
      <c r="L420" s="225" t="s">
        <v>1263</v>
      </c>
      <c r="M420" s="241" t="s">
        <v>1276</v>
      </c>
    </row>
    <row r="421" spans="2:13" ht="15.75">
      <c r="B421" s="17" t="s">
        <v>1273</v>
      </c>
      <c r="C421" s="226">
        <v>205</v>
      </c>
      <c r="D421" s="109">
        <v>5.51</v>
      </c>
      <c r="E421" s="109">
        <v>5.84</v>
      </c>
      <c r="F421" s="109">
        <v>39.46</v>
      </c>
      <c r="G421" s="110">
        <v>232</v>
      </c>
      <c r="H421" s="111">
        <v>103.4</v>
      </c>
      <c r="I421" s="111">
        <v>39.5</v>
      </c>
      <c r="J421" s="111">
        <v>0.8</v>
      </c>
      <c r="K421" s="111">
        <v>3.2</v>
      </c>
      <c r="L421" s="225" t="s">
        <v>1263</v>
      </c>
      <c r="M421" s="241" t="s">
        <v>1277</v>
      </c>
    </row>
    <row r="422" spans="2:13" ht="15.75">
      <c r="B422" s="17" t="s">
        <v>1278</v>
      </c>
      <c r="C422" s="242" t="s">
        <v>1058</v>
      </c>
      <c r="D422" s="109">
        <v>3.78</v>
      </c>
      <c r="E422" s="109">
        <v>4.96</v>
      </c>
      <c r="F422" s="109">
        <v>20.32</v>
      </c>
      <c r="G422" s="110">
        <v>141</v>
      </c>
      <c r="H422" s="111">
        <v>76.8</v>
      </c>
      <c r="I422" s="111">
        <v>20.5</v>
      </c>
      <c r="J422" s="111">
        <v>0.6</v>
      </c>
      <c r="K422" s="111">
        <v>3.7</v>
      </c>
      <c r="L422" s="225" t="s">
        <v>1279</v>
      </c>
      <c r="M422" s="123"/>
    </row>
    <row r="423" spans="2:13" ht="15.75">
      <c r="B423" s="17" t="s">
        <v>1278</v>
      </c>
      <c r="C423" s="242" t="s">
        <v>1060</v>
      </c>
      <c r="D423" s="109">
        <v>4.96</v>
      </c>
      <c r="E423" s="109">
        <v>5.4</v>
      </c>
      <c r="F423" s="109">
        <v>26.6</v>
      </c>
      <c r="G423" s="110">
        <v>175</v>
      </c>
      <c r="H423" s="111">
        <v>101.8</v>
      </c>
      <c r="I423" s="111">
        <v>27.2</v>
      </c>
      <c r="J423" s="111">
        <v>0.8</v>
      </c>
      <c r="K423" s="111">
        <v>4.9</v>
      </c>
      <c r="L423" s="225" t="s">
        <v>1279</v>
      </c>
      <c r="M423" s="123"/>
    </row>
    <row r="424" spans="2:13" ht="15.75">
      <c r="B424" s="17" t="s">
        <v>1280</v>
      </c>
      <c r="C424" s="242" t="s">
        <v>1058</v>
      </c>
      <c r="D424" s="109">
        <v>5.32</v>
      </c>
      <c r="E424" s="109">
        <v>6.15</v>
      </c>
      <c r="F424" s="109">
        <v>22.17</v>
      </c>
      <c r="G424" s="110">
        <v>165</v>
      </c>
      <c r="H424" s="111">
        <v>97.4</v>
      </c>
      <c r="I424" s="111">
        <v>57.6</v>
      </c>
      <c r="J424" s="111">
        <v>1.7</v>
      </c>
      <c r="K424" s="111">
        <v>2.5</v>
      </c>
      <c r="L424" s="225" t="s">
        <v>1281</v>
      </c>
      <c r="M424" s="243" t="s">
        <v>1282</v>
      </c>
    </row>
    <row r="425" spans="2:13" ht="15.75">
      <c r="B425" s="17" t="s">
        <v>1280</v>
      </c>
      <c r="C425" s="242" t="s">
        <v>1060</v>
      </c>
      <c r="D425" s="109">
        <v>7.03</v>
      </c>
      <c r="E425" s="109">
        <v>6.94</v>
      </c>
      <c r="F425" s="109">
        <v>28.39</v>
      </c>
      <c r="G425" s="110">
        <v>204</v>
      </c>
      <c r="H425" s="111">
        <v>127.4</v>
      </c>
      <c r="I425" s="111">
        <v>77.2</v>
      </c>
      <c r="J425" s="111">
        <v>2.3</v>
      </c>
      <c r="K425" s="111">
        <v>3.4</v>
      </c>
      <c r="L425" s="225" t="s">
        <v>1281</v>
      </c>
      <c r="M425" s="243" t="s">
        <v>1283</v>
      </c>
    </row>
    <row r="426" spans="2:13" ht="15.75">
      <c r="B426" s="17" t="s">
        <v>1280</v>
      </c>
      <c r="C426" s="242" t="s">
        <v>1058</v>
      </c>
      <c r="D426" s="109">
        <v>4.46</v>
      </c>
      <c r="E426" s="109">
        <v>5.6</v>
      </c>
      <c r="F426" s="109">
        <v>21.89</v>
      </c>
      <c r="G426" s="110">
        <v>156</v>
      </c>
      <c r="H426" s="111">
        <v>93.8</v>
      </c>
      <c r="I426" s="111">
        <v>33.6</v>
      </c>
      <c r="J426" s="111">
        <v>1</v>
      </c>
      <c r="K426" s="111">
        <v>2.5</v>
      </c>
      <c r="L426" s="225" t="s">
        <v>1281</v>
      </c>
      <c r="M426" s="243" t="s">
        <v>1284</v>
      </c>
    </row>
    <row r="427" spans="2:13" ht="15.75">
      <c r="B427" s="17" t="s">
        <v>1280</v>
      </c>
      <c r="C427" s="242" t="s">
        <v>1060</v>
      </c>
      <c r="D427" s="109">
        <v>5.9</v>
      </c>
      <c r="E427" s="109">
        <v>6.25</v>
      </c>
      <c r="F427" s="109">
        <v>27.94</v>
      </c>
      <c r="G427" s="110">
        <v>192</v>
      </c>
      <c r="H427" s="111">
        <v>124.4</v>
      </c>
      <c r="I427" s="111">
        <v>44.6</v>
      </c>
      <c r="J427" s="111">
        <v>1.3</v>
      </c>
      <c r="K427" s="111">
        <v>3.3</v>
      </c>
      <c r="L427" s="225" t="s">
        <v>1281</v>
      </c>
      <c r="M427" s="243" t="s">
        <v>1285</v>
      </c>
    </row>
    <row r="428" spans="2:13" ht="15.75">
      <c r="B428" s="17" t="s">
        <v>1280</v>
      </c>
      <c r="C428" s="242" t="s">
        <v>1058</v>
      </c>
      <c r="D428" s="109">
        <v>5.59</v>
      </c>
      <c r="E428" s="109">
        <v>6.79</v>
      </c>
      <c r="F428" s="109">
        <v>22.88</v>
      </c>
      <c r="G428" s="110">
        <v>175</v>
      </c>
      <c r="H428" s="111">
        <v>110.5</v>
      </c>
      <c r="I428" s="111">
        <v>51.9</v>
      </c>
      <c r="J428" s="111">
        <v>2.6</v>
      </c>
      <c r="K428" s="111">
        <v>1.3</v>
      </c>
      <c r="L428" s="225" t="s">
        <v>1281</v>
      </c>
      <c r="M428" s="243" t="s">
        <v>1286</v>
      </c>
    </row>
    <row r="429" spans="2:13" ht="15.75">
      <c r="B429" s="17" t="s">
        <v>1280</v>
      </c>
      <c r="C429" s="242" t="s">
        <v>1060</v>
      </c>
      <c r="D429" s="109">
        <v>7.03</v>
      </c>
      <c r="E429" s="109">
        <v>7.56</v>
      </c>
      <c r="F429" s="109">
        <v>28.32</v>
      </c>
      <c r="G429" s="110">
        <v>209</v>
      </c>
      <c r="H429" s="111">
        <v>136.5</v>
      </c>
      <c r="I429" s="111">
        <v>66</v>
      </c>
      <c r="J429" s="111">
        <v>1.9</v>
      </c>
      <c r="K429" s="111">
        <v>3.4</v>
      </c>
      <c r="L429" s="225" t="s">
        <v>1281</v>
      </c>
      <c r="M429" s="243" t="s">
        <v>1287</v>
      </c>
    </row>
    <row r="430" spans="2:13" ht="15.75">
      <c r="B430" s="17" t="s">
        <v>1280</v>
      </c>
      <c r="C430" s="242" t="s">
        <v>1058</v>
      </c>
      <c r="D430" s="109">
        <v>5</v>
      </c>
      <c r="E430" s="109">
        <v>6.51</v>
      </c>
      <c r="F430" s="109">
        <v>21.86</v>
      </c>
      <c r="G430" s="110">
        <v>166</v>
      </c>
      <c r="H430" s="111">
        <v>103.4</v>
      </c>
      <c r="I430" s="111">
        <v>39.1</v>
      </c>
      <c r="J430" s="111">
        <v>1.1</v>
      </c>
      <c r="K430" s="111">
        <v>2.5</v>
      </c>
      <c r="L430" s="225" t="s">
        <v>1281</v>
      </c>
      <c r="M430" s="243" t="s">
        <v>1288</v>
      </c>
    </row>
    <row r="431" spans="2:13" ht="15.75">
      <c r="B431" s="17" t="s">
        <v>1280</v>
      </c>
      <c r="C431" s="242" t="s">
        <v>1060</v>
      </c>
      <c r="D431" s="109">
        <v>6.7</v>
      </c>
      <c r="E431" s="109">
        <v>7.48</v>
      </c>
      <c r="F431" s="109">
        <v>28.41</v>
      </c>
      <c r="G431" s="110">
        <v>208</v>
      </c>
      <c r="H431" s="111">
        <v>138.6</v>
      </c>
      <c r="I431" s="111">
        <v>52.1</v>
      </c>
      <c r="J431" s="111">
        <v>1.5</v>
      </c>
      <c r="K431" s="111">
        <v>3.4</v>
      </c>
      <c r="L431" s="225" t="s">
        <v>1281</v>
      </c>
      <c r="M431" s="243" t="s">
        <v>1289</v>
      </c>
    </row>
    <row r="432" spans="2:13" ht="15.75">
      <c r="B432" s="17" t="s">
        <v>1280</v>
      </c>
      <c r="C432" s="242" t="s">
        <v>1058</v>
      </c>
      <c r="D432" s="109">
        <v>5.08</v>
      </c>
      <c r="E432" s="109">
        <v>6.3</v>
      </c>
      <c r="F432" s="109">
        <v>22.45</v>
      </c>
      <c r="G432" s="110">
        <v>167</v>
      </c>
      <c r="H432" s="111">
        <v>100.9</v>
      </c>
      <c r="I432" s="111">
        <v>43.7</v>
      </c>
      <c r="J432" s="111">
        <v>1.3</v>
      </c>
      <c r="K432" s="111">
        <v>2.5</v>
      </c>
      <c r="L432" s="225" t="s">
        <v>1281</v>
      </c>
      <c r="M432" s="243" t="s">
        <v>1290</v>
      </c>
    </row>
    <row r="433" spans="2:13" ht="15.75">
      <c r="B433" s="17" t="s">
        <v>1280</v>
      </c>
      <c r="C433" s="242" t="s">
        <v>1060</v>
      </c>
      <c r="D433" s="109">
        <v>6.66</v>
      </c>
      <c r="E433" s="109">
        <v>7.18</v>
      </c>
      <c r="F433" s="109">
        <v>28.4</v>
      </c>
      <c r="G433" s="110">
        <v>205</v>
      </c>
      <c r="H433" s="111">
        <v>135.1</v>
      </c>
      <c r="I433" s="111">
        <v>56.4</v>
      </c>
      <c r="J433" s="111">
        <v>1.6</v>
      </c>
      <c r="K433" s="111">
        <v>3.4</v>
      </c>
      <c r="L433" s="225" t="s">
        <v>1281</v>
      </c>
      <c r="M433" s="243" t="s">
        <v>1291</v>
      </c>
    </row>
    <row r="434" spans="2:13" ht="15.75">
      <c r="B434" s="17" t="s">
        <v>1280</v>
      </c>
      <c r="C434" s="242" t="s">
        <v>1058</v>
      </c>
      <c r="D434" s="109">
        <v>5.31</v>
      </c>
      <c r="E434" s="109">
        <v>6.48</v>
      </c>
      <c r="F434" s="109">
        <v>22.16</v>
      </c>
      <c r="G434" s="110">
        <v>168</v>
      </c>
      <c r="H434" s="111">
        <v>102.4</v>
      </c>
      <c r="I434" s="111">
        <v>51.1</v>
      </c>
      <c r="J434" s="111">
        <v>1.5</v>
      </c>
      <c r="K434" s="111">
        <v>2.5</v>
      </c>
      <c r="L434" s="225" t="s">
        <v>1281</v>
      </c>
      <c r="M434" s="243" t="s">
        <v>1292</v>
      </c>
    </row>
    <row r="435" spans="2:13" ht="15.75">
      <c r="B435" s="17" t="s">
        <v>1280</v>
      </c>
      <c r="C435" s="242" t="s">
        <v>1060</v>
      </c>
      <c r="D435" s="109">
        <v>7.01</v>
      </c>
      <c r="E435" s="109">
        <v>7.39</v>
      </c>
      <c r="F435" s="109">
        <v>28.47</v>
      </c>
      <c r="G435" s="110">
        <v>208</v>
      </c>
      <c r="H435" s="111">
        <v>134.1</v>
      </c>
      <c r="I435" s="111">
        <v>67.5</v>
      </c>
      <c r="J435" s="111">
        <v>1.9</v>
      </c>
      <c r="K435" s="111">
        <v>3.4</v>
      </c>
      <c r="L435" s="225" t="s">
        <v>1281</v>
      </c>
      <c r="M435" s="243" t="s">
        <v>1293</v>
      </c>
    </row>
    <row r="436" spans="2:13" ht="15.75">
      <c r="B436" s="17" t="s">
        <v>1280</v>
      </c>
      <c r="C436" s="242" t="s">
        <v>1058</v>
      </c>
      <c r="D436" s="109">
        <v>4.78</v>
      </c>
      <c r="E436" s="109">
        <v>6.01</v>
      </c>
      <c r="F436" s="109">
        <v>22.07</v>
      </c>
      <c r="G436" s="110">
        <v>161</v>
      </c>
      <c r="H436" s="111">
        <v>96.3</v>
      </c>
      <c r="I436" s="111">
        <v>38.8</v>
      </c>
      <c r="J436" s="111">
        <v>11.1</v>
      </c>
      <c r="K436" s="111">
        <v>2.5</v>
      </c>
      <c r="L436" s="225" t="s">
        <v>1281</v>
      </c>
      <c r="M436" s="243" t="s">
        <v>1294</v>
      </c>
    </row>
    <row r="437" spans="2:13" ht="15.75">
      <c r="B437" s="17" t="s">
        <v>1280</v>
      </c>
      <c r="C437" s="242" t="s">
        <v>1060</v>
      </c>
      <c r="D437" s="109">
        <v>6.26</v>
      </c>
      <c r="E437" s="109">
        <v>6.77</v>
      </c>
      <c r="F437" s="109">
        <v>28.04</v>
      </c>
      <c r="G437" s="110">
        <v>198</v>
      </c>
      <c r="H437" s="111">
        <v>127.3</v>
      </c>
      <c r="I437" s="111">
        <v>50.1</v>
      </c>
      <c r="J437" s="111">
        <v>1.4</v>
      </c>
      <c r="K437" s="111">
        <v>3.3</v>
      </c>
      <c r="L437" s="225" t="s">
        <v>1281</v>
      </c>
      <c r="M437" s="243" t="s">
        <v>1295</v>
      </c>
    </row>
    <row r="438" spans="2:13" ht="15.75">
      <c r="B438" s="11" t="s">
        <v>1296</v>
      </c>
      <c r="C438" s="153">
        <v>150</v>
      </c>
      <c r="D438" s="19">
        <v>4.74</v>
      </c>
      <c r="E438" s="19">
        <v>4.05</v>
      </c>
      <c r="F438" s="19">
        <v>22.1</v>
      </c>
      <c r="G438" s="238">
        <v>144</v>
      </c>
      <c r="H438" s="239">
        <v>86.7</v>
      </c>
      <c r="I438" s="239">
        <v>29.6</v>
      </c>
      <c r="J438" s="239">
        <v>1.02</v>
      </c>
      <c r="K438" s="239">
        <v>1.11</v>
      </c>
      <c r="L438" s="236" t="s">
        <v>1297</v>
      </c>
      <c r="M438" s="244" t="s">
        <v>1298</v>
      </c>
    </row>
    <row r="439" spans="2:13" ht="15.75">
      <c r="B439" s="17" t="s">
        <v>1296</v>
      </c>
      <c r="C439" s="242">
        <v>200</v>
      </c>
      <c r="D439" s="109">
        <v>6.32</v>
      </c>
      <c r="E439" s="109">
        <v>5.64</v>
      </c>
      <c r="F439" s="109">
        <v>30.5</v>
      </c>
      <c r="G439" s="110">
        <v>198</v>
      </c>
      <c r="H439" s="111">
        <v>115.9</v>
      </c>
      <c r="I439" s="111">
        <v>40.2</v>
      </c>
      <c r="J439" s="111">
        <v>1.38</v>
      </c>
      <c r="K439" s="111">
        <v>1.09</v>
      </c>
      <c r="L439" s="225" t="s">
        <v>1297</v>
      </c>
      <c r="M439" s="243" t="s">
        <v>1299</v>
      </c>
    </row>
    <row r="440" spans="2:13" ht="15.75">
      <c r="B440" s="17" t="s">
        <v>1296</v>
      </c>
      <c r="C440" s="242">
        <v>150</v>
      </c>
      <c r="D440" s="109">
        <v>5.7</v>
      </c>
      <c r="E440" s="109">
        <v>5.04</v>
      </c>
      <c r="F440" s="109">
        <v>22.9</v>
      </c>
      <c r="G440" s="110">
        <v>160</v>
      </c>
      <c r="H440" s="111">
        <v>98.1</v>
      </c>
      <c r="I440" s="111">
        <v>46.2</v>
      </c>
      <c r="J440" s="111">
        <v>1.5</v>
      </c>
      <c r="K440" s="111">
        <v>0.83</v>
      </c>
      <c r="L440" s="225" t="s">
        <v>1297</v>
      </c>
      <c r="M440" s="243" t="s">
        <v>1300</v>
      </c>
    </row>
    <row r="441" spans="2:13" ht="15.75">
      <c r="B441" s="17" t="s">
        <v>1296</v>
      </c>
      <c r="C441" s="242">
        <v>200</v>
      </c>
      <c r="D441" s="109">
        <v>7.6</v>
      </c>
      <c r="E441" s="109">
        <v>6.95</v>
      </c>
      <c r="F441" s="109">
        <v>31.7</v>
      </c>
      <c r="G441" s="110">
        <v>220</v>
      </c>
      <c r="H441" s="111">
        <v>131</v>
      </c>
      <c r="I441" s="111">
        <v>62.5</v>
      </c>
      <c r="J441" s="111">
        <v>2.02</v>
      </c>
      <c r="K441" s="111">
        <v>1.11</v>
      </c>
      <c r="L441" s="225" t="s">
        <v>1297</v>
      </c>
      <c r="M441" s="243" t="s">
        <v>1301</v>
      </c>
    </row>
    <row r="442" spans="2:13" ht="15.75">
      <c r="B442" s="17" t="s">
        <v>1296</v>
      </c>
      <c r="C442" s="242">
        <v>150</v>
      </c>
      <c r="D442" s="109">
        <v>5.69</v>
      </c>
      <c r="E442" s="109">
        <v>4.61</v>
      </c>
      <c r="F442" s="109">
        <v>23</v>
      </c>
      <c r="G442" s="110">
        <v>156</v>
      </c>
      <c r="H442" s="111">
        <v>91.6</v>
      </c>
      <c r="I442" s="111">
        <v>53.4</v>
      </c>
      <c r="J442" s="111">
        <v>1.74</v>
      </c>
      <c r="K442" s="111">
        <v>0.83</v>
      </c>
      <c r="L442" s="225" t="s">
        <v>1297</v>
      </c>
      <c r="M442" s="243" t="s">
        <v>1302</v>
      </c>
    </row>
    <row r="443" spans="2:13" ht="15.75">
      <c r="B443" s="17" t="s">
        <v>1296</v>
      </c>
      <c r="C443" s="242">
        <v>200</v>
      </c>
      <c r="D443" s="109">
        <v>7.59</v>
      </c>
      <c r="E443" s="109">
        <v>6.38</v>
      </c>
      <c r="F443" s="109">
        <v>31.8</v>
      </c>
      <c r="G443" s="110">
        <v>215</v>
      </c>
      <c r="H443" s="111">
        <v>122.5</v>
      </c>
      <c r="I443" s="111">
        <v>71.5</v>
      </c>
      <c r="J443" s="111">
        <v>2.32</v>
      </c>
      <c r="K443" s="111">
        <v>1.11</v>
      </c>
      <c r="L443" s="225" t="s">
        <v>1297</v>
      </c>
      <c r="M443" s="243" t="s">
        <v>1303</v>
      </c>
    </row>
    <row r="444" spans="2:13" ht="15.75">
      <c r="B444" s="17" t="s">
        <v>1296</v>
      </c>
      <c r="C444" s="242">
        <v>150</v>
      </c>
      <c r="D444" s="109">
        <v>5.44</v>
      </c>
      <c r="E444" s="109">
        <v>4.98</v>
      </c>
      <c r="F444" s="109">
        <v>22.8</v>
      </c>
      <c r="G444" s="110">
        <v>158</v>
      </c>
      <c r="H444" s="111">
        <v>99.5</v>
      </c>
      <c r="I444" s="111">
        <v>36.6</v>
      </c>
      <c r="J444" s="111">
        <v>1.19</v>
      </c>
      <c r="K444" s="111">
        <v>0.83</v>
      </c>
      <c r="L444" s="225" t="s">
        <v>1297</v>
      </c>
      <c r="M444" s="243" t="s">
        <v>1304</v>
      </c>
    </row>
    <row r="445" spans="2:13" ht="15.75">
      <c r="B445" s="17" t="s">
        <v>1296</v>
      </c>
      <c r="C445" s="242">
        <v>200</v>
      </c>
      <c r="D445" s="109">
        <v>7.28</v>
      </c>
      <c r="E445" s="109">
        <v>6.87</v>
      </c>
      <c r="F445" s="109">
        <v>31.7</v>
      </c>
      <c r="G445" s="110">
        <v>218</v>
      </c>
      <c r="H445" s="111">
        <v>133.1</v>
      </c>
      <c r="I445" s="111">
        <v>49.1</v>
      </c>
      <c r="J445" s="111">
        <v>1.59</v>
      </c>
      <c r="K445" s="111">
        <v>1.11</v>
      </c>
      <c r="L445" s="225" t="s">
        <v>1297</v>
      </c>
      <c r="M445" s="243" t="s">
        <v>1305</v>
      </c>
    </row>
    <row r="446" spans="2:13" ht="15.75">
      <c r="B446" s="17" t="s">
        <v>1296</v>
      </c>
      <c r="C446" s="242">
        <v>150</v>
      </c>
      <c r="D446" s="109">
        <v>5.69</v>
      </c>
      <c r="E446" s="109">
        <v>4.91</v>
      </c>
      <c r="F446" s="109">
        <v>23</v>
      </c>
      <c r="G446" s="110">
        <v>159</v>
      </c>
      <c r="H446" s="111">
        <v>96.1</v>
      </c>
      <c r="I446" s="111">
        <v>47.9</v>
      </c>
      <c r="J446" s="111">
        <v>1.56</v>
      </c>
      <c r="K446" s="111">
        <v>0.83</v>
      </c>
      <c r="L446" s="225" t="s">
        <v>1297</v>
      </c>
      <c r="M446" s="243" t="s">
        <v>1306</v>
      </c>
    </row>
    <row r="447" spans="2:13" ht="15.75">
      <c r="B447" s="17" t="s">
        <v>1296</v>
      </c>
      <c r="C447" s="242">
        <v>200</v>
      </c>
      <c r="D447" s="109">
        <v>7.47</v>
      </c>
      <c r="E447" s="109">
        <v>6.73</v>
      </c>
      <c r="F447" s="109">
        <v>31.2</v>
      </c>
      <c r="G447" s="110">
        <v>215</v>
      </c>
      <c r="H447" s="111">
        <v>128</v>
      </c>
      <c r="I447" s="111">
        <v>62.9</v>
      </c>
      <c r="J447" s="111">
        <v>2.03</v>
      </c>
      <c r="K447" s="111">
        <v>1.11</v>
      </c>
      <c r="L447" s="225" t="s">
        <v>1297</v>
      </c>
      <c r="M447" s="243" t="s">
        <v>1307</v>
      </c>
    </row>
    <row r="448" spans="2:13" ht="15.75">
      <c r="B448" s="17" t="s">
        <v>1296</v>
      </c>
      <c r="C448" s="242">
        <v>150</v>
      </c>
      <c r="D448" s="109">
        <v>5.31</v>
      </c>
      <c r="E448" s="109">
        <v>4.74</v>
      </c>
      <c r="F448" s="109">
        <v>22.2</v>
      </c>
      <c r="G448" s="110">
        <v>153</v>
      </c>
      <c r="H448" s="111">
        <v>96.5</v>
      </c>
      <c r="I448" s="111">
        <v>38.7</v>
      </c>
      <c r="J448" s="111">
        <v>1.27</v>
      </c>
      <c r="K448" s="111">
        <v>0.83</v>
      </c>
      <c r="L448" s="225" t="s">
        <v>1297</v>
      </c>
      <c r="M448" s="243" t="s">
        <v>1308</v>
      </c>
    </row>
    <row r="449" spans="2:13" ht="15.75">
      <c r="B449" s="17" t="s">
        <v>1296</v>
      </c>
      <c r="C449" s="242">
        <v>200</v>
      </c>
      <c r="D449" s="109">
        <v>7.16</v>
      </c>
      <c r="E449" s="109">
        <v>6.58</v>
      </c>
      <c r="F449" s="109">
        <v>33.08</v>
      </c>
      <c r="G449" s="110">
        <v>212</v>
      </c>
      <c r="H449" s="111">
        <v>129.3</v>
      </c>
      <c r="I449" s="111">
        <v>52.9</v>
      </c>
      <c r="J449" s="111">
        <v>1.72</v>
      </c>
      <c r="K449" s="111">
        <v>1.11</v>
      </c>
      <c r="L449" s="225" t="s">
        <v>1297</v>
      </c>
      <c r="M449" s="243" t="s">
        <v>1309</v>
      </c>
    </row>
    <row r="450" spans="2:13" ht="15.75">
      <c r="B450" s="17" t="s">
        <v>1296</v>
      </c>
      <c r="C450" s="242">
        <v>150</v>
      </c>
      <c r="D450" s="109">
        <v>5.21</v>
      </c>
      <c r="E450" s="109">
        <v>4.59</v>
      </c>
      <c r="F450" s="109">
        <v>22.5</v>
      </c>
      <c r="G450" s="110">
        <v>152</v>
      </c>
      <c r="H450" s="111">
        <v>95.9</v>
      </c>
      <c r="I450" s="111">
        <v>35.5</v>
      </c>
      <c r="J450" s="111">
        <v>1.17</v>
      </c>
      <c r="K450" s="111">
        <v>0.83</v>
      </c>
      <c r="L450" s="225" t="s">
        <v>1297</v>
      </c>
      <c r="M450" s="243" t="s">
        <v>1310</v>
      </c>
    </row>
    <row r="451" spans="2:13" ht="15.75">
      <c r="B451" s="11" t="s">
        <v>1296</v>
      </c>
      <c r="C451" s="153">
        <v>200</v>
      </c>
      <c r="D451" s="19">
        <v>7.02</v>
      </c>
      <c r="E451" s="19">
        <v>6.36</v>
      </c>
      <c r="F451" s="19">
        <v>31.5</v>
      </c>
      <c r="G451" s="238">
        <v>211</v>
      </c>
      <c r="H451" s="239">
        <v>128.1</v>
      </c>
      <c r="I451" s="239">
        <v>48.6</v>
      </c>
      <c r="J451" s="239">
        <v>1.69</v>
      </c>
      <c r="K451" s="239">
        <v>1.11</v>
      </c>
      <c r="L451" s="236" t="s">
        <v>1297</v>
      </c>
      <c r="M451" s="244" t="s">
        <v>1311</v>
      </c>
    </row>
    <row r="452" spans="2:13" ht="15.75">
      <c r="B452" s="17" t="s">
        <v>1312</v>
      </c>
      <c r="C452" s="18">
        <v>180</v>
      </c>
      <c r="D452" s="8">
        <v>4.4</v>
      </c>
      <c r="E452" s="8">
        <v>17.4</v>
      </c>
      <c r="F452" s="8">
        <v>50.2</v>
      </c>
      <c r="G452" s="9">
        <v>376</v>
      </c>
      <c r="H452" s="8">
        <v>34.1</v>
      </c>
      <c r="I452" s="8">
        <v>47.8</v>
      </c>
      <c r="J452" s="8">
        <v>1.4</v>
      </c>
      <c r="K452" s="8">
        <v>2.2</v>
      </c>
      <c r="L452" s="16" t="s">
        <v>1313</v>
      </c>
      <c r="M452" s="45"/>
    </row>
    <row r="453" spans="2:13" ht="15.75">
      <c r="B453" s="17" t="s">
        <v>1312</v>
      </c>
      <c r="C453" s="18">
        <v>150</v>
      </c>
      <c r="D453" s="8">
        <v>3.7</v>
      </c>
      <c r="E453" s="8">
        <v>14.5</v>
      </c>
      <c r="F453" s="8">
        <v>41.8</v>
      </c>
      <c r="G453" s="9">
        <v>314</v>
      </c>
      <c r="H453" s="8">
        <v>28.4</v>
      </c>
      <c r="I453" s="8">
        <v>39.8</v>
      </c>
      <c r="J453" s="8">
        <v>1.2</v>
      </c>
      <c r="K453" s="8">
        <v>1.8</v>
      </c>
      <c r="L453" s="16" t="s">
        <v>1313</v>
      </c>
      <c r="M453" s="45"/>
    </row>
    <row r="454" spans="2:13" ht="15.75">
      <c r="B454" s="17" t="s">
        <v>1314</v>
      </c>
      <c r="C454" s="18">
        <v>200</v>
      </c>
      <c r="D454" s="8">
        <v>9.6</v>
      </c>
      <c r="E454" s="8">
        <v>26</v>
      </c>
      <c r="F454" s="8">
        <v>38.7</v>
      </c>
      <c r="G454" s="9">
        <v>428</v>
      </c>
      <c r="H454" s="8">
        <v>185.5</v>
      </c>
      <c r="I454" s="8">
        <v>58.1</v>
      </c>
      <c r="J454" s="8">
        <v>2</v>
      </c>
      <c r="K454" s="8">
        <v>1.6</v>
      </c>
      <c r="L454" s="16" t="s">
        <v>1315</v>
      </c>
      <c r="M454" s="45"/>
    </row>
    <row r="455" spans="2:13" ht="15.75">
      <c r="B455" s="17" t="s">
        <v>1314</v>
      </c>
      <c r="C455" s="18">
        <v>150</v>
      </c>
      <c r="D455" s="8">
        <v>7.2</v>
      </c>
      <c r="E455" s="8">
        <v>19.5</v>
      </c>
      <c r="F455" s="8">
        <v>29</v>
      </c>
      <c r="G455" s="9">
        <v>321</v>
      </c>
      <c r="H455" s="8">
        <v>139.1</v>
      </c>
      <c r="I455" s="8">
        <v>43.6</v>
      </c>
      <c r="J455" s="8">
        <v>1.5</v>
      </c>
      <c r="K455" s="8">
        <v>1.2</v>
      </c>
      <c r="L455" s="16" t="s">
        <v>1315</v>
      </c>
      <c r="M455" s="45"/>
    </row>
    <row r="456" spans="2:13" ht="15.75">
      <c r="B456" s="245" t="s">
        <v>1316</v>
      </c>
      <c r="C456" s="18">
        <v>200</v>
      </c>
      <c r="D456" s="246">
        <f aca="true" t="shared" si="0" ref="D456:K456">D457/150*200</f>
        <v>8.399999999999999</v>
      </c>
      <c r="E456" s="247">
        <f t="shared" si="0"/>
        <v>12.266666666666666</v>
      </c>
      <c r="F456" s="247">
        <f t="shared" si="0"/>
        <v>39.33333333333333</v>
      </c>
      <c r="G456" s="248">
        <f t="shared" si="0"/>
        <v>334.40000000000003</v>
      </c>
      <c r="H456" s="247">
        <f t="shared" si="0"/>
        <v>167.06666666666666</v>
      </c>
      <c r="I456" s="247">
        <f t="shared" si="0"/>
        <v>51.86666666666666</v>
      </c>
      <c r="J456" s="247">
        <f t="shared" si="0"/>
        <v>1.7333333333333332</v>
      </c>
      <c r="K456" s="247">
        <f t="shared" si="0"/>
        <v>3.0666666666666664</v>
      </c>
      <c r="L456" s="16" t="s">
        <v>1317</v>
      </c>
      <c r="M456" s="45"/>
    </row>
    <row r="457" spans="2:13" ht="15.75">
      <c r="B457" s="245" t="s">
        <v>1316</v>
      </c>
      <c r="C457" s="18">
        <v>150</v>
      </c>
      <c r="D457" s="247">
        <v>6.3</v>
      </c>
      <c r="E457" s="246">
        <v>9.2</v>
      </c>
      <c r="F457" s="247">
        <v>29.5</v>
      </c>
      <c r="G457" s="249">
        <v>250.8</v>
      </c>
      <c r="H457" s="250">
        <v>125.3</v>
      </c>
      <c r="I457" s="251">
        <v>38.9</v>
      </c>
      <c r="J457" s="252">
        <v>1.3</v>
      </c>
      <c r="K457" s="253">
        <v>2.3</v>
      </c>
      <c r="L457" s="16" t="s">
        <v>1317</v>
      </c>
      <c r="M457" s="45"/>
    </row>
    <row r="458" spans="2:13" ht="15.75">
      <c r="B458" s="245" t="s">
        <v>1318</v>
      </c>
      <c r="C458" s="107">
        <v>154</v>
      </c>
      <c r="D458" s="247">
        <v>4</v>
      </c>
      <c r="E458" s="246">
        <v>5.7</v>
      </c>
      <c r="F458" s="246">
        <v>21.1</v>
      </c>
      <c r="G458" s="249">
        <v>142.6</v>
      </c>
      <c r="H458" s="250">
        <v>96.5</v>
      </c>
      <c r="I458" s="251">
        <v>22.9</v>
      </c>
      <c r="J458" s="252">
        <v>0.4</v>
      </c>
      <c r="K458" s="253">
        <v>1</v>
      </c>
      <c r="L458" s="254" t="s">
        <v>1319</v>
      </c>
      <c r="M458" s="45"/>
    </row>
    <row r="459" spans="2:13" ht="15.75">
      <c r="B459" s="245" t="s">
        <v>1318</v>
      </c>
      <c r="C459" s="107">
        <v>133</v>
      </c>
      <c r="D459" s="247">
        <v>3.5</v>
      </c>
      <c r="E459" s="247">
        <v>4.9</v>
      </c>
      <c r="F459" s="247">
        <v>18.2</v>
      </c>
      <c r="G459" s="248">
        <v>123</v>
      </c>
      <c r="H459" s="247">
        <v>83.3</v>
      </c>
      <c r="I459" s="247">
        <v>19.8</v>
      </c>
      <c r="J459" s="247">
        <v>0.3</v>
      </c>
      <c r="K459" s="247">
        <v>0.9</v>
      </c>
      <c r="L459" s="254" t="s">
        <v>1319</v>
      </c>
      <c r="M459" s="45"/>
    </row>
    <row r="460" spans="2:13" ht="15.75">
      <c r="B460" s="245" t="s">
        <v>1318</v>
      </c>
      <c r="C460" s="107">
        <v>185</v>
      </c>
      <c r="D460" s="247">
        <v>4.8</v>
      </c>
      <c r="E460" s="247">
        <v>6.8</v>
      </c>
      <c r="F460" s="247">
        <v>25.3</v>
      </c>
      <c r="G460" s="248">
        <v>171</v>
      </c>
      <c r="H460" s="247">
        <v>115.7</v>
      </c>
      <c r="I460" s="247">
        <v>27.5</v>
      </c>
      <c r="J460" s="247">
        <v>0.5</v>
      </c>
      <c r="K460" s="247">
        <v>1.2</v>
      </c>
      <c r="L460" s="254" t="s">
        <v>1319</v>
      </c>
      <c r="M460" s="45"/>
    </row>
    <row r="461" spans="2:13" ht="15.75">
      <c r="B461" s="245" t="s">
        <v>1318</v>
      </c>
      <c r="C461" s="107">
        <v>205</v>
      </c>
      <c r="D461" s="247">
        <v>5.3</v>
      </c>
      <c r="E461" s="247">
        <v>7.6</v>
      </c>
      <c r="F461" s="247">
        <v>28.1</v>
      </c>
      <c r="G461" s="248">
        <v>190</v>
      </c>
      <c r="H461" s="247">
        <v>128.5</v>
      </c>
      <c r="I461" s="247">
        <v>30.5</v>
      </c>
      <c r="J461" s="247">
        <v>0.5</v>
      </c>
      <c r="K461" s="247">
        <v>1.3</v>
      </c>
      <c r="L461" s="254" t="s">
        <v>1319</v>
      </c>
      <c r="M461" s="45"/>
    </row>
    <row r="462" spans="2:13" ht="15.75">
      <c r="B462" s="245" t="s">
        <v>1318</v>
      </c>
      <c r="C462" s="107">
        <v>200</v>
      </c>
      <c r="D462" s="247">
        <v>5.3</v>
      </c>
      <c r="E462" s="247">
        <v>6.1</v>
      </c>
      <c r="F462" s="247">
        <v>27.4</v>
      </c>
      <c r="G462" s="248">
        <v>157</v>
      </c>
      <c r="H462" s="247">
        <v>124.5</v>
      </c>
      <c r="I462" s="247">
        <v>30.5</v>
      </c>
      <c r="J462" s="247">
        <v>0.5</v>
      </c>
      <c r="K462" s="247">
        <v>1.3</v>
      </c>
      <c r="L462" s="254" t="s">
        <v>1319</v>
      </c>
      <c r="M462" s="530" t="s">
        <v>2055</v>
      </c>
    </row>
    <row r="463" spans="2:13" ht="15.75">
      <c r="B463" s="245" t="s">
        <v>1318</v>
      </c>
      <c r="C463" s="107">
        <v>150</v>
      </c>
      <c r="D463" s="247">
        <v>4</v>
      </c>
      <c r="E463" s="247">
        <v>4.6</v>
      </c>
      <c r="F463" s="247">
        <v>20.6</v>
      </c>
      <c r="G463" s="248">
        <v>118</v>
      </c>
      <c r="H463" s="247">
        <v>93.4</v>
      </c>
      <c r="I463" s="247">
        <v>22.9</v>
      </c>
      <c r="J463" s="247">
        <v>0.4</v>
      </c>
      <c r="K463" s="247">
        <v>1</v>
      </c>
      <c r="L463" s="254" t="s">
        <v>1319</v>
      </c>
      <c r="M463" s="530" t="s">
        <v>2055</v>
      </c>
    </row>
    <row r="464" spans="2:13" ht="15.75">
      <c r="B464" s="17" t="s">
        <v>1320</v>
      </c>
      <c r="C464" s="18">
        <v>210</v>
      </c>
      <c r="D464" s="143">
        <v>5.69</v>
      </c>
      <c r="E464" s="143">
        <v>9.87</v>
      </c>
      <c r="F464" s="143">
        <v>30.44</v>
      </c>
      <c r="G464" s="9">
        <v>233</v>
      </c>
      <c r="H464" s="8">
        <v>128.8</v>
      </c>
      <c r="I464" s="8">
        <v>36.8</v>
      </c>
      <c r="J464" s="8">
        <v>0.8</v>
      </c>
      <c r="K464" s="8">
        <v>0.91</v>
      </c>
      <c r="L464" s="225" t="s">
        <v>1321</v>
      </c>
      <c r="M464" s="45" t="s">
        <v>1255</v>
      </c>
    </row>
    <row r="465" spans="2:13" ht="15.75">
      <c r="B465" s="17" t="s">
        <v>1322</v>
      </c>
      <c r="C465" s="18">
        <v>157</v>
      </c>
      <c r="D465" s="143">
        <v>4.25</v>
      </c>
      <c r="E465" s="143">
        <v>7.38</v>
      </c>
      <c r="F465" s="143">
        <v>22.76</v>
      </c>
      <c r="G465" s="9">
        <v>174</v>
      </c>
      <c r="H465" s="8">
        <v>96.6</v>
      </c>
      <c r="I465" s="8">
        <v>27.6</v>
      </c>
      <c r="J465" s="8">
        <v>0.6</v>
      </c>
      <c r="K465" s="8">
        <v>0.68</v>
      </c>
      <c r="L465" s="225" t="s">
        <v>1321</v>
      </c>
      <c r="M465" s="45" t="s">
        <v>1255</v>
      </c>
    </row>
    <row r="466" spans="2:13" ht="15.75">
      <c r="B466" s="17" t="s">
        <v>1322</v>
      </c>
      <c r="C466" s="18">
        <v>210</v>
      </c>
      <c r="D466" s="143">
        <v>5.33</v>
      </c>
      <c r="E466" s="143">
        <v>3.49</v>
      </c>
      <c r="F466" s="8">
        <v>39.4</v>
      </c>
      <c r="G466" s="9">
        <v>210</v>
      </c>
      <c r="H466" s="8">
        <v>126.7</v>
      </c>
      <c r="I466" s="8">
        <v>36.8</v>
      </c>
      <c r="J466" s="8">
        <v>0.8</v>
      </c>
      <c r="K466" s="8">
        <v>0.91</v>
      </c>
      <c r="L466" s="225" t="s">
        <v>1321</v>
      </c>
      <c r="M466" s="45" t="s">
        <v>616</v>
      </c>
    </row>
    <row r="467" spans="2:13" ht="15.75">
      <c r="B467" s="17" t="s">
        <v>1322</v>
      </c>
      <c r="C467" s="18">
        <v>157</v>
      </c>
      <c r="D467" s="143">
        <v>3.98</v>
      </c>
      <c r="E467" s="143">
        <v>2.61</v>
      </c>
      <c r="F467" s="143">
        <v>29.46</v>
      </c>
      <c r="G467" s="9">
        <v>157</v>
      </c>
      <c r="H467" s="8">
        <v>95.1</v>
      </c>
      <c r="I467" s="8">
        <v>27.6</v>
      </c>
      <c r="J467" s="8">
        <v>0.6</v>
      </c>
      <c r="K467" s="8">
        <v>0.68</v>
      </c>
      <c r="L467" s="225" t="s">
        <v>1321</v>
      </c>
      <c r="M467" s="45" t="s">
        <v>616</v>
      </c>
    </row>
    <row r="468" spans="2:13" ht="15.75">
      <c r="B468" s="17" t="s">
        <v>1322</v>
      </c>
      <c r="C468" s="18">
        <v>220</v>
      </c>
      <c r="D468" s="143">
        <v>5.69</v>
      </c>
      <c r="E468" s="143">
        <v>9.87</v>
      </c>
      <c r="F468" s="143">
        <v>39.52</v>
      </c>
      <c r="G468" s="9">
        <v>270</v>
      </c>
      <c r="H468" s="8">
        <v>129.1</v>
      </c>
      <c r="I468" s="8">
        <v>36.8</v>
      </c>
      <c r="J468" s="8">
        <v>0.8</v>
      </c>
      <c r="K468" s="8">
        <v>0.91</v>
      </c>
      <c r="L468" s="225" t="s">
        <v>1321</v>
      </c>
      <c r="M468" s="45" t="s">
        <v>1323</v>
      </c>
    </row>
    <row r="469" spans="2:13" ht="15.75">
      <c r="B469" s="17" t="s">
        <v>1322</v>
      </c>
      <c r="C469" s="18">
        <v>165</v>
      </c>
      <c r="D469" s="143">
        <v>4.27</v>
      </c>
      <c r="E469" s="8">
        <v>7.4</v>
      </c>
      <c r="F469" s="143">
        <v>29.64</v>
      </c>
      <c r="G469" s="9">
        <v>202</v>
      </c>
      <c r="H469" s="8">
        <v>96.9</v>
      </c>
      <c r="I469" s="8">
        <v>27.6</v>
      </c>
      <c r="J469" s="255">
        <v>0.6</v>
      </c>
      <c r="K469" s="255">
        <v>0.69</v>
      </c>
      <c r="L469" s="225" t="s">
        <v>1321</v>
      </c>
      <c r="M469" s="45" t="s">
        <v>1323</v>
      </c>
    </row>
    <row r="470" spans="2:13" ht="15.75">
      <c r="B470" s="17" t="s">
        <v>1324</v>
      </c>
      <c r="C470" s="18">
        <v>150</v>
      </c>
      <c r="D470" s="8">
        <v>3.7</v>
      </c>
      <c r="E470" s="8">
        <v>5.13</v>
      </c>
      <c r="F470" s="8">
        <v>38.3</v>
      </c>
      <c r="G470" s="9">
        <v>291</v>
      </c>
      <c r="H470" s="8">
        <v>29.8</v>
      </c>
      <c r="I470" s="8">
        <v>33.8</v>
      </c>
      <c r="J470" s="8">
        <v>1</v>
      </c>
      <c r="K470" s="8">
        <v>0.6</v>
      </c>
      <c r="L470" s="225" t="s">
        <v>1325</v>
      </c>
      <c r="M470" s="45"/>
    </row>
    <row r="471" spans="2:13" ht="15.75">
      <c r="B471" s="17" t="s">
        <v>1324</v>
      </c>
      <c r="C471" s="18">
        <v>100</v>
      </c>
      <c r="D471" s="8">
        <v>2.49</v>
      </c>
      <c r="E471" s="8">
        <v>3.42</v>
      </c>
      <c r="F471" s="8">
        <v>25.5</v>
      </c>
      <c r="G471" s="9">
        <v>194</v>
      </c>
      <c r="H471" s="8">
        <v>19.9</v>
      </c>
      <c r="I471" s="8">
        <v>22.5</v>
      </c>
      <c r="J471" s="8">
        <v>0.7</v>
      </c>
      <c r="K471" s="8">
        <v>0.4</v>
      </c>
      <c r="L471" s="225" t="s">
        <v>1325</v>
      </c>
      <c r="M471" s="45"/>
    </row>
    <row r="472" spans="2:13" ht="15.75">
      <c r="B472" s="17" t="s">
        <v>1326</v>
      </c>
      <c r="C472" s="18">
        <v>150</v>
      </c>
      <c r="D472" s="8">
        <v>4.02</v>
      </c>
      <c r="E472" s="8">
        <v>9.96</v>
      </c>
      <c r="F472" s="8">
        <v>40.1</v>
      </c>
      <c r="G472" s="9">
        <v>266</v>
      </c>
      <c r="H472" s="8">
        <v>44.9</v>
      </c>
      <c r="I472" s="8">
        <v>49.8</v>
      </c>
      <c r="J472" s="8">
        <v>1.4</v>
      </c>
      <c r="K472" s="8">
        <v>1.27</v>
      </c>
      <c r="L472" s="225" t="s">
        <v>1327</v>
      </c>
      <c r="M472" s="45"/>
    </row>
    <row r="473" spans="2:13" ht="15.75">
      <c r="B473" s="502" t="s">
        <v>1326</v>
      </c>
      <c r="C473" s="440">
        <v>100</v>
      </c>
      <c r="D473" s="327">
        <v>2.68</v>
      </c>
      <c r="E473" s="327">
        <v>6.64</v>
      </c>
      <c r="F473" s="327">
        <v>26.73</v>
      </c>
      <c r="G473" s="328">
        <v>177</v>
      </c>
      <c r="H473" s="327">
        <v>29.9</v>
      </c>
      <c r="I473" s="327">
        <v>33.2</v>
      </c>
      <c r="J473" s="327">
        <v>0.9</v>
      </c>
      <c r="K473" s="327">
        <v>0.85</v>
      </c>
      <c r="L473" s="503" t="s">
        <v>1327</v>
      </c>
      <c r="M473" s="45"/>
    </row>
    <row r="474" spans="2:12" ht="15.75">
      <c r="B474" s="504" t="s">
        <v>2193</v>
      </c>
      <c r="C474" s="330">
        <v>200</v>
      </c>
      <c r="D474" s="331">
        <v>7.1</v>
      </c>
      <c r="E474" s="331">
        <v>5.8</v>
      </c>
      <c r="F474" s="331">
        <v>26.6</v>
      </c>
      <c r="G474" s="330">
        <v>187</v>
      </c>
      <c r="H474" s="331">
        <v>112</v>
      </c>
      <c r="I474" s="331">
        <v>78</v>
      </c>
      <c r="J474" s="331">
        <v>2.4</v>
      </c>
      <c r="K474" s="331">
        <v>0.5</v>
      </c>
      <c r="L474" s="504" t="s">
        <v>2194</v>
      </c>
    </row>
    <row r="475" spans="2:12" ht="15.75">
      <c r="B475" s="504" t="s">
        <v>2193</v>
      </c>
      <c r="C475" s="330">
        <v>150</v>
      </c>
      <c r="D475" s="331">
        <v>5.3</v>
      </c>
      <c r="E475" s="331">
        <v>4.4</v>
      </c>
      <c r="F475" s="331">
        <v>20</v>
      </c>
      <c r="G475" s="423">
        <v>140.5</v>
      </c>
      <c r="H475" s="331">
        <v>84</v>
      </c>
      <c r="I475" s="331">
        <v>58.5</v>
      </c>
      <c r="J475" s="331">
        <v>1.8</v>
      </c>
      <c r="K475" s="331">
        <v>0.4</v>
      </c>
      <c r="L475" s="504" t="s">
        <v>2194</v>
      </c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="115" zoomScaleNormal="115" zoomScalePageLayoutView="0" workbookViewId="0" topLeftCell="B1">
      <selection activeCell="B7" sqref="B7:L7"/>
    </sheetView>
  </sheetViews>
  <sheetFormatPr defaultColWidth="10.25390625" defaultRowHeight="12.75"/>
  <cols>
    <col min="1" max="1" width="0" style="93" hidden="1" customWidth="1"/>
    <col min="2" max="2" width="39.00390625" style="123" customWidth="1"/>
    <col min="3" max="3" width="10.25390625" style="256" customWidth="1"/>
    <col min="4" max="11" width="10.25390625" style="123" customWidth="1"/>
    <col min="12" max="12" width="24.375" style="123" customWidth="1"/>
    <col min="13" max="16384" width="10.25390625" style="93" customWidth="1"/>
  </cols>
  <sheetData>
    <row r="1" spans="2:12" ht="15.75" customHeight="1">
      <c r="B1" s="929" t="s">
        <v>1</v>
      </c>
      <c r="C1" s="929" t="s">
        <v>212</v>
      </c>
      <c r="D1" s="929" t="s">
        <v>213</v>
      </c>
      <c r="E1" s="929"/>
      <c r="F1" s="929"/>
      <c r="G1" s="929"/>
      <c r="H1" s="925" t="s">
        <v>214</v>
      </c>
      <c r="I1" s="925"/>
      <c r="J1" s="925"/>
      <c r="K1" s="922" t="s">
        <v>215</v>
      </c>
      <c r="L1" s="922" t="s">
        <v>7</v>
      </c>
    </row>
    <row r="2" spans="2:12" ht="47.25">
      <c r="B2" s="929"/>
      <c r="C2" s="929"/>
      <c r="D2" s="81" t="s">
        <v>217</v>
      </c>
      <c r="E2" s="81" t="s">
        <v>218</v>
      </c>
      <c r="F2" s="81" t="s">
        <v>219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</row>
    <row r="3" spans="1:12" ht="15.75">
      <c r="A3" s="104" t="s">
        <v>1328</v>
      </c>
      <c r="B3" s="45" t="s">
        <v>84</v>
      </c>
      <c r="C3" s="34">
        <v>150</v>
      </c>
      <c r="D3" s="35">
        <v>5.8</v>
      </c>
      <c r="E3" s="35">
        <v>0.8</v>
      </c>
      <c r="F3" s="35">
        <v>31.1</v>
      </c>
      <c r="G3" s="36">
        <v>155</v>
      </c>
      <c r="H3" s="35">
        <v>7.5</v>
      </c>
      <c r="I3" s="35">
        <v>1.2</v>
      </c>
      <c r="J3" s="35">
        <v>22.7</v>
      </c>
      <c r="K3" s="35">
        <v>0</v>
      </c>
      <c r="L3" s="16" t="s">
        <v>1329</v>
      </c>
    </row>
    <row r="4" spans="1:12" ht="15.75">
      <c r="A4" s="104"/>
      <c r="B4" s="45" t="s">
        <v>84</v>
      </c>
      <c r="C4" s="34">
        <v>200</v>
      </c>
      <c r="D4" s="35">
        <v>7.7</v>
      </c>
      <c r="E4" s="35">
        <v>1.1</v>
      </c>
      <c r="F4" s="35">
        <v>41.5</v>
      </c>
      <c r="G4" s="36">
        <v>207</v>
      </c>
      <c r="H4" s="35">
        <v>10</v>
      </c>
      <c r="I4" s="35">
        <v>1.6</v>
      </c>
      <c r="J4" s="35">
        <v>30.2</v>
      </c>
      <c r="K4" s="35">
        <v>0</v>
      </c>
      <c r="L4" s="16" t="s">
        <v>1329</v>
      </c>
    </row>
    <row r="5" spans="1:12" ht="15.75">
      <c r="A5" s="104" t="s">
        <v>1330</v>
      </c>
      <c r="B5" s="45" t="s">
        <v>1331</v>
      </c>
      <c r="C5" s="34">
        <v>155</v>
      </c>
      <c r="D5" s="35">
        <v>5.68</v>
      </c>
      <c r="E5" s="35">
        <v>4.36</v>
      </c>
      <c r="F5" s="35">
        <v>27.25</v>
      </c>
      <c r="G5" s="36">
        <v>171</v>
      </c>
      <c r="H5" s="35">
        <v>5</v>
      </c>
      <c r="I5" s="35">
        <v>1.1</v>
      </c>
      <c r="J5" s="35">
        <v>21.8</v>
      </c>
      <c r="K5" s="35">
        <v>0</v>
      </c>
      <c r="L5" s="16" t="s">
        <v>1332</v>
      </c>
    </row>
    <row r="6" spans="1:12" ht="15.75">
      <c r="A6" s="104"/>
      <c r="B6" s="45" t="s">
        <v>1331</v>
      </c>
      <c r="C6" s="34">
        <v>205</v>
      </c>
      <c r="D6" s="35">
        <v>7.57</v>
      </c>
      <c r="E6" s="35">
        <v>4.63</v>
      </c>
      <c r="F6" s="35">
        <v>36.31</v>
      </c>
      <c r="G6" s="36">
        <v>217</v>
      </c>
      <c r="H6" s="35">
        <v>6.4</v>
      </c>
      <c r="I6" s="35">
        <v>1.5</v>
      </c>
      <c r="J6" s="35">
        <v>29</v>
      </c>
      <c r="K6" s="35">
        <v>0</v>
      </c>
      <c r="L6" s="16" t="s">
        <v>1332</v>
      </c>
    </row>
    <row r="7" spans="1:12" ht="15.75">
      <c r="A7" s="104" t="s">
        <v>1333</v>
      </c>
      <c r="B7" s="45" t="s">
        <v>1334</v>
      </c>
      <c r="C7" s="34">
        <v>150</v>
      </c>
      <c r="D7" s="35">
        <v>9.29</v>
      </c>
      <c r="E7" s="35">
        <v>10.01</v>
      </c>
      <c r="F7" s="35">
        <v>22.71</v>
      </c>
      <c r="G7" s="36">
        <v>218</v>
      </c>
      <c r="H7" s="35">
        <v>104.6</v>
      </c>
      <c r="I7" s="35">
        <v>1.1</v>
      </c>
      <c r="J7" s="35">
        <v>24.9</v>
      </c>
      <c r="K7" s="35">
        <v>0.1</v>
      </c>
      <c r="L7" s="16" t="s">
        <v>1335</v>
      </c>
    </row>
    <row r="8" spans="1:12" ht="15.75">
      <c r="A8" s="104"/>
      <c r="B8" s="45" t="s">
        <v>1334</v>
      </c>
      <c r="C8" s="34">
        <v>130</v>
      </c>
      <c r="D8" s="35">
        <v>8.1</v>
      </c>
      <c r="E8" s="35">
        <v>8.7</v>
      </c>
      <c r="F8" s="35">
        <v>19.7</v>
      </c>
      <c r="G8" s="36">
        <v>189</v>
      </c>
      <c r="H8" s="35">
        <v>90.7</v>
      </c>
      <c r="I8" s="35">
        <v>1</v>
      </c>
      <c r="J8" s="35">
        <v>21.6</v>
      </c>
      <c r="K8" s="35">
        <v>0.1</v>
      </c>
      <c r="L8" s="16" t="s">
        <v>1335</v>
      </c>
    </row>
    <row r="9" spans="1:12" ht="15.75">
      <c r="A9" s="104"/>
      <c r="B9" s="45" t="s">
        <v>1334</v>
      </c>
      <c r="C9" s="34">
        <v>200</v>
      </c>
      <c r="D9" s="35">
        <v>11.17</v>
      </c>
      <c r="E9" s="35">
        <v>10.28</v>
      </c>
      <c r="F9" s="35">
        <v>31.78</v>
      </c>
      <c r="G9" s="36">
        <v>264</v>
      </c>
      <c r="H9" s="35">
        <v>106</v>
      </c>
      <c r="I9" s="35">
        <v>1.5</v>
      </c>
      <c r="J9" s="35">
        <v>32.1</v>
      </c>
      <c r="K9" s="35">
        <v>0.14</v>
      </c>
      <c r="L9" s="16" t="s">
        <v>1335</v>
      </c>
    </row>
    <row r="10" spans="1:12" ht="15.75">
      <c r="A10" s="104" t="s">
        <v>1336</v>
      </c>
      <c r="B10" s="45" t="s">
        <v>1337</v>
      </c>
      <c r="C10" s="34">
        <v>155</v>
      </c>
      <c r="D10" s="35">
        <v>7.1</v>
      </c>
      <c r="E10" s="35">
        <v>7.01</v>
      </c>
      <c r="F10" s="35">
        <v>29.63</v>
      </c>
      <c r="G10" s="36">
        <v>210</v>
      </c>
      <c r="H10" s="35">
        <v>25.7</v>
      </c>
      <c r="I10" s="35">
        <v>1.3</v>
      </c>
      <c r="J10" s="35">
        <v>25</v>
      </c>
      <c r="K10" s="35">
        <v>0.03</v>
      </c>
      <c r="L10" s="16" t="s">
        <v>1338</v>
      </c>
    </row>
    <row r="11" spans="1:12" ht="15.75">
      <c r="A11" s="104"/>
      <c r="B11" s="45" t="s">
        <v>1337</v>
      </c>
      <c r="C11" s="34">
        <v>200</v>
      </c>
      <c r="D11" s="35">
        <v>9.56</v>
      </c>
      <c r="E11" s="35">
        <v>8.58</v>
      </c>
      <c r="F11" s="35">
        <v>39.24</v>
      </c>
      <c r="G11" s="36">
        <v>272</v>
      </c>
      <c r="H11" s="35">
        <v>37.3</v>
      </c>
      <c r="I11" s="35">
        <v>1.7</v>
      </c>
      <c r="J11" s="35">
        <v>33.4</v>
      </c>
      <c r="K11" s="35">
        <v>0.04</v>
      </c>
      <c r="L11" s="16" t="s">
        <v>1338</v>
      </c>
    </row>
    <row r="12" spans="1:12" ht="15.75">
      <c r="A12" s="104" t="s">
        <v>1339</v>
      </c>
      <c r="B12" s="45" t="s">
        <v>1340</v>
      </c>
      <c r="C12" s="34">
        <v>155</v>
      </c>
      <c r="D12" s="35">
        <v>7.73</v>
      </c>
      <c r="E12" s="35">
        <v>6.91</v>
      </c>
      <c r="F12" s="35">
        <v>23.03</v>
      </c>
      <c r="G12" s="36">
        <v>185</v>
      </c>
      <c r="H12" s="35">
        <v>27.1</v>
      </c>
      <c r="I12" s="35">
        <v>1.4</v>
      </c>
      <c r="J12" s="35">
        <v>23.1</v>
      </c>
      <c r="K12" s="35">
        <v>0.33</v>
      </c>
      <c r="L12" s="16" t="s">
        <v>1341</v>
      </c>
    </row>
    <row r="13" spans="1:12" ht="15.75">
      <c r="A13" s="104"/>
      <c r="B13" s="45" t="s">
        <v>1340</v>
      </c>
      <c r="C13" s="34">
        <v>205</v>
      </c>
      <c r="D13" s="35">
        <v>10</v>
      </c>
      <c r="E13" s="35">
        <v>9.5</v>
      </c>
      <c r="F13" s="35">
        <v>31</v>
      </c>
      <c r="G13" s="36">
        <v>250</v>
      </c>
      <c r="H13" s="35">
        <v>35.1</v>
      </c>
      <c r="I13" s="35">
        <v>1.8</v>
      </c>
      <c r="J13" s="35">
        <v>30.7</v>
      </c>
      <c r="K13" s="35">
        <v>0.43</v>
      </c>
      <c r="L13" s="16" t="s">
        <v>1341</v>
      </c>
    </row>
    <row r="14" spans="1:12" ht="15.75">
      <c r="A14" s="104" t="s">
        <v>1342</v>
      </c>
      <c r="B14" s="45" t="s">
        <v>1343</v>
      </c>
      <c r="C14" s="34">
        <v>155</v>
      </c>
      <c r="D14" s="35">
        <v>6.38</v>
      </c>
      <c r="E14" s="35">
        <v>7.96</v>
      </c>
      <c r="F14" s="35">
        <v>35.97</v>
      </c>
      <c r="G14" s="36">
        <v>241</v>
      </c>
      <c r="H14" s="35">
        <v>13.6</v>
      </c>
      <c r="I14" s="35">
        <v>1.4</v>
      </c>
      <c r="J14" s="35">
        <v>22.8</v>
      </c>
      <c r="K14" s="35">
        <v>0</v>
      </c>
      <c r="L14" s="16" t="s">
        <v>1344</v>
      </c>
    </row>
    <row r="15" spans="1:12" ht="15.75">
      <c r="A15" s="104"/>
      <c r="B15" s="45" t="s">
        <v>1343</v>
      </c>
      <c r="C15" s="34">
        <v>205</v>
      </c>
      <c r="D15" s="35">
        <v>8.5</v>
      </c>
      <c r="E15" s="35">
        <v>9.43</v>
      </c>
      <c r="F15" s="35">
        <v>47.94</v>
      </c>
      <c r="G15" s="36">
        <v>311</v>
      </c>
      <c r="H15" s="35">
        <v>17.9</v>
      </c>
      <c r="I15" s="35">
        <v>1.8</v>
      </c>
      <c r="J15" s="35">
        <v>30.4</v>
      </c>
      <c r="K15" s="35">
        <v>0</v>
      </c>
      <c r="L15" s="16" t="s">
        <v>1344</v>
      </c>
    </row>
    <row r="16" spans="1:12" ht="15.75">
      <c r="A16" s="104" t="s">
        <v>1345</v>
      </c>
      <c r="B16" s="45" t="s">
        <v>1346</v>
      </c>
      <c r="C16" s="34">
        <v>155</v>
      </c>
      <c r="D16" s="35">
        <v>3.94</v>
      </c>
      <c r="E16" s="35">
        <v>5.8</v>
      </c>
      <c r="F16" s="35">
        <v>30.26</v>
      </c>
      <c r="G16" s="36">
        <v>189</v>
      </c>
      <c r="H16" s="35">
        <v>11.1</v>
      </c>
      <c r="I16" s="35">
        <v>2.4</v>
      </c>
      <c r="J16" s="35">
        <v>20.7</v>
      </c>
      <c r="K16" s="35">
        <v>8</v>
      </c>
      <c r="L16" s="16" t="s">
        <v>1347</v>
      </c>
    </row>
    <row r="17" spans="1:12" ht="15.75">
      <c r="A17" s="104"/>
      <c r="B17" s="45" t="s">
        <v>1346</v>
      </c>
      <c r="C17" s="34">
        <v>205</v>
      </c>
      <c r="D17" s="35">
        <v>5.22</v>
      </c>
      <c r="E17" s="35">
        <v>6.78</v>
      </c>
      <c r="F17" s="35">
        <v>40.14</v>
      </c>
      <c r="G17" s="36">
        <v>242</v>
      </c>
      <c r="H17" s="35">
        <v>14.5</v>
      </c>
      <c r="I17" s="35">
        <v>3.2</v>
      </c>
      <c r="J17" s="35">
        <v>27.4</v>
      </c>
      <c r="K17" s="35">
        <v>10.6</v>
      </c>
      <c r="L17" s="16" t="s">
        <v>1347</v>
      </c>
    </row>
    <row r="18" spans="1:12" ht="15.75">
      <c r="A18" s="104"/>
      <c r="B18" s="45" t="s">
        <v>1348</v>
      </c>
      <c r="C18" s="34">
        <v>155</v>
      </c>
      <c r="D18" s="35">
        <v>10.5</v>
      </c>
      <c r="E18" s="35">
        <v>10.4</v>
      </c>
      <c r="F18" s="35">
        <v>28</v>
      </c>
      <c r="G18" s="36">
        <v>247</v>
      </c>
      <c r="H18" s="35">
        <v>105</v>
      </c>
      <c r="I18" s="35">
        <v>1.1</v>
      </c>
      <c r="J18" s="35">
        <v>26.7</v>
      </c>
      <c r="K18" s="35">
        <v>0.3</v>
      </c>
      <c r="L18" s="16" t="s">
        <v>1349</v>
      </c>
    </row>
    <row r="19" spans="1:12" ht="15.75">
      <c r="A19" s="104"/>
      <c r="B19" s="45" t="s">
        <v>1348</v>
      </c>
      <c r="C19" s="34">
        <v>205</v>
      </c>
      <c r="D19" s="35">
        <v>14</v>
      </c>
      <c r="E19" s="35">
        <v>12.9</v>
      </c>
      <c r="F19" s="35">
        <v>37.2</v>
      </c>
      <c r="G19" s="36">
        <v>321</v>
      </c>
      <c r="H19" s="35">
        <v>139.2</v>
      </c>
      <c r="I19" s="35">
        <v>1.5</v>
      </c>
      <c r="J19" s="35">
        <v>35.5</v>
      </c>
      <c r="K19" s="35">
        <v>0.4</v>
      </c>
      <c r="L19" s="16" t="s">
        <v>1349</v>
      </c>
    </row>
    <row r="20" spans="1:12" ht="15.75">
      <c r="A20" s="104" t="s">
        <v>1350</v>
      </c>
      <c r="B20" s="45" t="s">
        <v>1351</v>
      </c>
      <c r="C20" s="34">
        <v>155</v>
      </c>
      <c r="D20" s="35">
        <v>13.31</v>
      </c>
      <c r="E20" s="35">
        <v>11.66</v>
      </c>
      <c r="F20" s="35">
        <v>31.2</v>
      </c>
      <c r="G20" s="36">
        <v>283</v>
      </c>
      <c r="H20" s="35">
        <v>99.9</v>
      </c>
      <c r="I20" s="35">
        <v>1.3</v>
      </c>
      <c r="J20" s="35">
        <v>28.3</v>
      </c>
      <c r="K20" s="35">
        <v>0.13</v>
      </c>
      <c r="L20" s="16" t="s">
        <v>1352</v>
      </c>
    </row>
    <row r="21" spans="1:12" ht="15.75">
      <c r="A21" s="104"/>
      <c r="B21" s="45" t="s">
        <v>1351</v>
      </c>
      <c r="C21" s="34">
        <v>205</v>
      </c>
      <c r="D21" s="35">
        <v>17.86</v>
      </c>
      <c r="E21" s="35">
        <v>14.77</v>
      </c>
      <c r="F21" s="35">
        <v>42.13</v>
      </c>
      <c r="G21" s="36">
        <v>373</v>
      </c>
      <c r="H21" s="35">
        <v>133.6</v>
      </c>
      <c r="I21" s="35">
        <v>1.7</v>
      </c>
      <c r="J21" s="35">
        <v>38</v>
      </c>
      <c r="K21" s="35">
        <v>0.17</v>
      </c>
      <c r="L21" s="16" t="s">
        <v>1352</v>
      </c>
    </row>
    <row r="22" spans="2:12" ht="15.75">
      <c r="B22" s="45" t="s">
        <v>1353</v>
      </c>
      <c r="C22" s="34">
        <v>200</v>
      </c>
      <c r="D22" s="188">
        <v>8.1</v>
      </c>
      <c r="E22" s="188">
        <v>6</v>
      </c>
      <c r="F22" s="188">
        <v>47.5</v>
      </c>
      <c r="G22" s="34">
        <v>277</v>
      </c>
      <c r="H22" s="188">
        <v>31.5</v>
      </c>
      <c r="I22" s="188">
        <v>1.5</v>
      </c>
      <c r="J22" s="188">
        <v>29.2</v>
      </c>
      <c r="K22" s="188">
        <v>5.6</v>
      </c>
      <c r="L22" s="27" t="s">
        <v>1354</v>
      </c>
    </row>
    <row r="23" spans="2:12" ht="15.75">
      <c r="B23" s="45" t="s">
        <v>1353</v>
      </c>
      <c r="C23" s="34">
        <v>150</v>
      </c>
      <c r="D23" s="188">
        <v>6.1</v>
      </c>
      <c r="E23" s="188">
        <v>4.5</v>
      </c>
      <c r="F23" s="188">
        <v>35.6</v>
      </c>
      <c r="G23" s="34">
        <v>208</v>
      </c>
      <c r="H23" s="188">
        <v>23.6</v>
      </c>
      <c r="I23" s="188">
        <v>1.1</v>
      </c>
      <c r="J23" s="188">
        <v>21.9</v>
      </c>
      <c r="K23" s="188">
        <v>4.2</v>
      </c>
      <c r="L23" s="27" t="s">
        <v>1354</v>
      </c>
    </row>
  </sheetData>
  <sheetProtection selectLockedCells="1" selectUnlockedCells="1"/>
  <mergeCells count="6"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44"/>
  <sheetViews>
    <sheetView zoomScale="95" zoomScaleNormal="95" zoomScalePageLayoutView="0" workbookViewId="0" topLeftCell="B28">
      <selection activeCell="B137" sqref="B137:L137"/>
    </sheetView>
  </sheetViews>
  <sheetFormatPr defaultColWidth="10.25390625" defaultRowHeight="12.75"/>
  <cols>
    <col min="1" max="1" width="0" style="93" hidden="1" customWidth="1"/>
    <col min="2" max="2" width="53.75390625" style="184" customWidth="1"/>
    <col min="3" max="3" width="10.25390625" style="185" customWidth="1"/>
    <col min="4" max="11" width="10.25390625" style="127" customWidth="1"/>
    <col min="12" max="12" width="26.00390625" style="127" customWidth="1"/>
    <col min="13" max="13" width="27.00390625" style="93" customWidth="1"/>
    <col min="14" max="16384" width="10.25390625" style="93" customWidth="1"/>
  </cols>
  <sheetData>
    <row r="1" spans="2:13" ht="15.75" customHeight="1">
      <c r="B1" s="929" t="s">
        <v>1</v>
      </c>
      <c r="C1" s="929" t="s">
        <v>212</v>
      </c>
      <c r="D1" s="929" t="s">
        <v>213</v>
      </c>
      <c r="E1" s="929"/>
      <c r="F1" s="929"/>
      <c r="G1" s="929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2:13" ht="47.25">
      <c r="B2" s="929"/>
      <c r="C2" s="929"/>
      <c r="D2" s="81" t="s">
        <v>217</v>
      </c>
      <c r="E2" s="81" t="s">
        <v>218</v>
      </c>
      <c r="F2" s="81" t="s">
        <v>219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>
      <c r="A3" s="104" t="s">
        <v>1355</v>
      </c>
      <c r="B3" s="11" t="s">
        <v>1356</v>
      </c>
      <c r="C3" s="34">
        <v>60</v>
      </c>
      <c r="D3" s="25">
        <v>16.81</v>
      </c>
      <c r="E3" s="25">
        <v>2.26</v>
      </c>
      <c r="F3" s="25">
        <v>0.3</v>
      </c>
      <c r="G3" s="36">
        <v>89</v>
      </c>
      <c r="H3" s="25">
        <v>7.7</v>
      </c>
      <c r="I3" s="25">
        <v>17.8</v>
      </c>
      <c r="J3" s="25">
        <v>1.4</v>
      </c>
      <c r="K3" s="25">
        <v>0.3</v>
      </c>
      <c r="L3" s="27" t="s">
        <v>1357</v>
      </c>
      <c r="M3" s="45"/>
    </row>
    <row r="4" spans="1:13" ht="15.75">
      <c r="A4" s="104"/>
      <c r="B4" s="11" t="s">
        <v>1356</v>
      </c>
      <c r="C4" s="34">
        <v>80</v>
      </c>
      <c r="D4" s="25">
        <v>22.77</v>
      </c>
      <c r="E4" s="25">
        <v>3.06</v>
      </c>
      <c r="F4" s="25">
        <v>0.45</v>
      </c>
      <c r="G4" s="36">
        <v>120</v>
      </c>
      <c r="H4" s="25">
        <v>10.5</v>
      </c>
      <c r="I4" s="25">
        <v>24.2</v>
      </c>
      <c r="J4" s="25">
        <v>1.9</v>
      </c>
      <c r="K4" s="25">
        <v>0.45</v>
      </c>
      <c r="L4" s="27" t="s">
        <v>1357</v>
      </c>
      <c r="M4" s="45"/>
    </row>
    <row r="5" spans="1:13" ht="15.75">
      <c r="A5" s="104" t="s">
        <v>1358</v>
      </c>
      <c r="B5" s="11" t="s">
        <v>1359</v>
      </c>
      <c r="C5" s="34">
        <v>170</v>
      </c>
      <c r="D5" s="25">
        <v>16.2</v>
      </c>
      <c r="E5" s="25">
        <v>13.28</v>
      </c>
      <c r="F5" s="25">
        <v>11.03</v>
      </c>
      <c r="G5" s="36">
        <v>228</v>
      </c>
      <c r="H5" s="25">
        <v>31.8</v>
      </c>
      <c r="I5" s="25">
        <v>35.7</v>
      </c>
      <c r="J5" s="25">
        <v>1.5</v>
      </c>
      <c r="K5" s="25">
        <v>3.71</v>
      </c>
      <c r="L5" s="27" t="s">
        <v>1360</v>
      </c>
      <c r="M5" s="45"/>
    </row>
    <row r="6" spans="1:13" ht="15.75">
      <c r="A6" s="104"/>
      <c r="B6" s="11" t="s">
        <v>1359</v>
      </c>
      <c r="C6" s="34">
        <v>220</v>
      </c>
      <c r="D6" s="25">
        <v>21.71</v>
      </c>
      <c r="E6" s="25">
        <v>16.55</v>
      </c>
      <c r="F6" s="25">
        <v>15.02</v>
      </c>
      <c r="G6" s="36">
        <v>296</v>
      </c>
      <c r="H6" s="25">
        <v>42.3</v>
      </c>
      <c r="I6" s="25">
        <v>48.7</v>
      </c>
      <c r="J6" s="25">
        <v>2.1</v>
      </c>
      <c r="K6" s="25">
        <v>5.2</v>
      </c>
      <c r="L6" s="27" t="s">
        <v>1360</v>
      </c>
      <c r="M6" s="45"/>
    </row>
    <row r="7" spans="1:13" ht="15.75">
      <c r="A7" s="104" t="s">
        <v>1361</v>
      </c>
      <c r="B7" s="11" t="s">
        <v>1362</v>
      </c>
      <c r="C7" s="34">
        <v>100</v>
      </c>
      <c r="D7" s="25">
        <v>11</v>
      </c>
      <c r="E7" s="25">
        <v>24</v>
      </c>
      <c r="F7" s="25">
        <v>0.4</v>
      </c>
      <c r="G7" s="36">
        <v>260</v>
      </c>
      <c r="H7" s="25">
        <v>35</v>
      </c>
      <c r="I7" s="25">
        <v>20</v>
      </c>
      <c r="J7" s="25">
        <v>1.8</v>
      </c>
      <c r="K7" s="25">
        <f>SUM(K9*2)</f>
        <v>0</v>
      </c>
      <c r="L7" s="27" t="s">
        <v>1363</v>
      </c>
      <c r="M7" s="45"/>
    </row>
    <row r="8" spans="1:13" ht="15.75">
      <c r="A8" s="104"/>
      <c r="B8" s="11" t="s">
        <v>1362</v>
      </c>
      <c r="C8" s="34">
        <f>SUM(C7/10*8)</f>
        <v>80</v>
      </c>
      <c r="D8" s="25">
        <v>8.8</v>
      </c>
      <c r="E8" s="25">
        <v>19.2</v>
      </c>
      <c r="F8" s="25">
        <v>0.3</v>
      </c>
      <c r="G8" s="36">
        <v>208</v>
      </c>
      <c r="H8" s="25">
        <v>28</v>
      </c>
      <c r="I8" s="25">
        <v>16</v>
      </c>
      <c r="J8" s="25">
        <v>1.4</v>
      </c>
      <c r="K8" s="25">
        <f>SUM(K7/10*8)</f>
        <v>0</v>
      </c>
      <c r="L8" s="27" t="s">
        <v>1363</v>
      </c>
      <c r="M8" s="45"/>
    </row>
    <row r="9" spans="1:13" ht="15.75">
      <c r="A9" s="104"/>
      <c r="B9" s="11" t="s">
        <v>1362</v>
      </c>
      <c r="C9" s="34">
        <f>SUM(C7/10*5)</f>
        <v>50</v>
      </c>
      <c r="D9" s="25">
        <v>5.5</v>
      </c>
      <c r="E9" s="25">
        <v>12</v>
      </c>
      <c r="F9" s="25">
        <v>0.2</v>
      </c>
      <c r="G9" s="36">
        <v>130</v>
      </c>
      <c r="H9" s="25">
        <v>17.5</v>
      </c>
      <c r="I9" s="25">
        <v>10</v>
      </c>
      <c r="J9" s="25">
        <v>0.9</v>
      </c>
      <c r="K9" s="25">
        <v>0</v>
      </c>
      <c r="L9" s="27" t="s">
        <v>1363</v>
      </c>
      <c r="M9" s="45"/>
    </row>
    <row r="10" spans="1:13" ht="15.75">
      <c r="A10" s="104" t="s">
        <v>1364</v>
      </c>
      <c r="B10" s="11" t="s">
        <v>1365</v>
      </c>
      <c r="C10" s="34">
        <v>100</v>
      </c>
      <c r="D10" s="25">
        <v>11.4</v>
      </c>
      <c r="E10" s="25">
        <v>18.2</v>
      </c>
      <c r="F10" s="25">
        <v>1.4</v>
      </c>
      <c r="G10" s="36">
        <v>214</v>
      </c>
      <c r="H10" s="25">
        <v>26</v>
      </c>
      <c r="I10" s="25">
        <v>16</v>
      </c>
      <c r="J10" s="25">
        <v>1.8</v>
      </c>
      <c r="K10" s="25">
        <f>SUM(K12*2)</f>
        <v>0</v>
      </c>
      <c r="L10" s="27" t="s">
        <v>1363</v>
      </c>
      <c r="M10" s="45"/>
    </row>
    <row r="11" spans="1:13" ht="15.75">
      <c r="A11" s="104" t="s">
        <v>1364</v>
      </c>
      <c r="B11" s="11" t="s">
        <v>1365</v>
      </c>
      <c r="C11" s="34">
        <f>SUM(C10/10*8)</f>
        <v>80</v>
      </c>
      <c r="D11" s="25">
        <v>9.1</v>
      </c>
      <c r="E11" s="25">
        <v>14.6</v>
      </c>
      <c r="F11" s="25">
        <v>1.1</v>
      </c>
      <c r="G11" s="36">
        <v>171.2</v>
      </c>
      <c r="H11" s="25">
        <v>20.8</v>
      </c>
      <c r="I11" s="25">
        <v>12.8</v>
      </c>
      <c r="J11" s="25">
        <v>1.4</v>
      </c>
      <c r="K11" s="25">
        <f>SUM(K10/10*8)</f>
        <v>0</v>
      </c>
      <c r="L11" s="27" t="s">
        <v>1363</v>
      </c>
      <c r="M11" s="45"/>
    </row>
    <row r="12" spans="1:13" ht="15.75">
      <c r="A12" s="104" t="s">
        <v>1366</v>
      </c>
      <c r="B12" s="11" t="s">
        <v>1365</v>
      </c>
      <c r="C12" s="34">
        <f>SUM(C10/10*5)</f>
        <v>50</v>
      </c>
      <c r="D12" s="25">
        <v>5.7</v>
      </c>
      <c r="E12" s="25">
        <v>9.1</v>
      </c>
      <c r="F12" s="25">
        <v>0.7</v>
      </c>
      <c r="G12" s="36">
        <v>107</v>
      </c>
      <c r="H12" s="25">
        <v>13</v>
      </c>
      <c r="I12" s="25">
        <v>8</v>
      </c>
      <c r="J12" s="25">
        <v>0.9</v>
      </c>
      <c r="K12" s="25">
        <v>0</v>
      </c>
      <c r="L12" s="27" t="s">
        <v>1363</v>
      </c>
      <c r="M12" s="45"/>
    </row>
    <row r="13" spans="1:13" ht="15.75">
      <c r="A13" s="104"/>
      <c r="B13" s="11" t="s">
        <v>1367</v>
      </c>
      <c r="C13" s="34">
        <v>160</v>
      </c>
      <c r="D13" s="25">
        <v>19.6</v>
      </c>
      <c r="E13" s="25">
        <v>5</v>
      </c>
      <c r="F13" s="25">
        <v>17.4</v>
      </c>
      <c r="G13" s="26">
        <v>193</v>
      </c>
      <c r="H13" s="25">
        <v>22.6</v>
      </c>
      <c r="I13" s="25">
        <v>47.2</v>
      </c>
      <c r="J13" s="25">
        <v>2.9</v>
      </c>
      <c r="K13" s="25">
        <v>6.9</v>
      </c>
      <c r="L13" s="27" t="s">
        <v>1368</v>
      </c>
      <c r="M13" s="45"/>
    </row>
    <row r="14" spans="1:13" ht="15.75">
      <c r="A14" s="104"/>
      <c r="B14" s="11" t="s">
        <v>1367</v>
      </c>
      <c r="C14" s="34">
        <v>170</v>
      </c>
      <c r="D14" s="25">
        <v>20.8</v>
      </c>
      <c r="E14" s="25">
        <v>5.3</v>
      </c>
      <c r="F14" s="25">
        <v>18.5</v>
      </c>
      <c r="G14" s="36">
        <v>205</v>
      </c>
      <c r="H14" s="25">
        <v>24</v>
      </c>
      <c r="I14" s="25">
        <v>50.2</v>
      </c>
      <c r="J14" s="25">
        <v>3.1</v>
      </c>
      <c r="K14" s="25">
        <v>7.3</v>
      </c>
      <c r="L14" s="27" t="s">
        <v>1368</v>
      </c>
      <c r="M14" s="45"/>
    </row>
    <row r="15" spans="1:13" ht="15.75">
      <c r="A15" s="104"/>
      <c r="B15" s="11" t="s">
        <v>1367</v>
      </c>
      <c r="C15" s="34">
        <v>200</v>
      </c>
      <c r="D15" s="25">
        <v>25</v>
      </c>
      <c r="E15" s="25">
        <v>6.8</v>
      </c>
      <c r="F15" s="25">
        <v>20</v>
      </c>
      <c r="G15" s="26">
        <v>241</v>
      </c>
      <c r="H15" s="25">
        <v>28.3</v>
      </c>
      <c r="I15" s="25">
        <v>59.7</v>
      </c>
      <c r="J15" s="25">
        <v>3.6</v>
      </c>
      <c r="K15" s="25">
        <v>8.2</v>
      </c>
      <c r="L15" s="27" t="s">
        <v>1368</v>
      </c>
      <c r="M15" s="45"/>
    </row>
    <row r="16" spans="1:13" ht="15.75">
      <c r="A16" s="104" t="s">
        <v>1369</v>
      </c>
      <c r="B16" s="11" t="s">
        <v>1367</v>
      </c>
      <c r="C16" s="34">
        <v>220</v>
      </c>
      <c r="D16" s="25">
        <v>27.5</v>
      </c>
      <c r="E16" s="25">
        <v>7.5</v>
      </c>
      <c r="F16" s="25">
        <v>22</v>
      </c>
      <c r="G16" s="36">
        <v>265</v>
      </c>
      <c r="H16" s="25">
        <v>31.1</v>
      </c>
      <c r="I16" s="25">
        <v>65.7</v>
      </c>
      <c r="J16" s="25">
        <v>4</v>
      </c>
      <c r="K16" s="25">
        <v>9</v>
      </c>
      <c r="L16" s="27" t="s">
        <v>1368</v>
      </c>
      <c r="M16" s="45"/>
    </row>
    <row r="17" spans="1:13" ht="15.75">
      <c r="A17" s="104"/>
      <c r="B17" s="11" t="s">
        <v>82</v>
      </c>
      <c r="C17" s="34">
        <v>90</v>
      </c>
      <c r="D17" s="25">
        <v>11.6</v>
      </c>
      <c r="E17" s="25">
        <v>9.3</v>
      </c>
      <c r="F17" s="25">
        <v>3</v>
      </c>
      <c r="G17" s="26">
        <v>142</v>
      </c>
      <c r="H17" s="25">
        <v>21.9</v>
      </c>
      <c r="I17" s="25">
        <v>20.4</v>
      </c>
      <c r="J17" s="25">
        <v>0.9</v>
      </c>
      <c r="K17" s="25">
        <v>0.5</v>
      </c>
      <c r="L17" s="27" t="s">
        <v>83</v>
      </c>
      <c r="M17" s="45"/>
    </row>
    <row r="18" spans="1:13" ht="15.75">
      <c r="A18" s="104"/>
      <c r="B18" s="11" t="s">
        <v>82</v>
      </c>
      <c r="C18" s="34">
        <v>100</v>
      </c>
      <c r="D18" s="25">
        <v>12.9</v>
      </c>
      <c r="E18" s="25">
        <v>10.3</v>
      </c>
      <c r="F18" s="25">
        <v>3.3</v>
      </c>
      <c r="G18" s="26">
        <v>158</v>
      </c>
      <c r="H18" s="25">
        <v>24.3</v>
      </c>
      <c r="I18" s="25">
        <v>22.7</v>
      </c>
      <c r="J18" s="25">
        <v>1</v>
      </c>
      <c r="K18" s="25">
        <v>0.5</v>
      </c>
      <c r="L18" s="27" t="s">
        <v>83</v>
      </c>
      <c r="M18" s="45"/>
    </row>
    <row r="19" spans="1:13" ht="15.75">
      <c r="A19" s="104"/>
      <c r="B19" s="11" t="s">
        <v>82</v>
      </c>
      <c r="C19" s="34">
        <v>120</v>
      </c>
      <c r="D19" s="25">
        <v>15.42</v>
      </c>
      <c r="E19" s="25">
        <v>12.41</v>
      </c>
      <c r="F19" s="25">
        <v>3.96</v>
      </c>
      <c r="G19" s="36">
        <v>189</v>
      </c>
      <c r="H19" s="25">
        <v>29.2</v>
      </c>
      <c r="I19" s="25">
        <v>27.2</v>
      </c>
      <c r="J19" s="25">
        <v>1.2</v>
      </c>
      <c r="K19" s="25">
        <v>0.6</v>
      </c>
      <c r="L19" s="27" t="s">
        <v>83</v>
      </c>
      <c r="M19" s="45"/>
    </row>
    <row r="20" spans="1:13" ht="15.75">
      <c r="A20" s="104" t="s">
        <v>1370</v>
      </c>
      <c r="B20" s="11" t="s">
        <v>82</v>
      </c>
      <c r="C20" s="34">
        <v>160</v>
      </c>
      <c r="D20" s="25">
        <v>20.63</v>
      </c>
      <c r="E20" s="25">
        <v>16.3</v>
      </c>
      <c r="F20" s="25">
        <v>5.24</v>
      </c>
      <c r="G20" s="36">
        <v>250</v>
      </c>
      <c r="H20" s="25">
        <v>37.2</v>
      </c>
      <c r="I20" s="25">
        <v>34.8</v>
      </c>
      <c r="J20" s="25">
        <v>1.6</v>
      </c>
      <c r="K20" s="25">
        <v>1.1</v>
      </c>
      <c r="L20" s="27" t="s">
        <v>83</v>
      </c>
      <c r="M20" s="45"/>
    </row>
    <row r="21" spans="1:13" ht="15.75">
      <c r="A21" s="104"/>
      <c r="B21" s="11" t="s">
        <v>82</v>
      </c>
      <c r="C21" s="34">
        <v>140</v>
      </c>
      <c r="D21" s="25">
        <v>18.1</v>
      </c>
      <c r="E21" s="25">
        <v>14.3</v>
      </c>
      <c r="F21" s="25">
        <v>4.6</v>
      </c>
      <c r="G21" s="26">
        <v>219</v>
      </c>
      <c r="H21" s="25">
        <v>32.6</v>
      </c>
      <c r="I21" s="25">
        <v>30.5</v>
      </c>
      <c r="J21" s="25">
        <v>1.4</v>
      </c>
      <c r="K21" s="25">
        <v>1</v>
      </c>
      <c r="L21" s="27" t="s">
        <v>83</v>
      </c>
      <c r="M21" s="45"/>
    </row>
    <row r="22" spans="1:13" ht="15.75">
      <c r="A22" s="104"/>
      <c r="B22" s="11" t="s">
        <v>1371</v>
      </c>
      <c r="C22" s="34">
        <v>120</v>
      </c>
      <c r="D22" s="25">
        <v>15.51</v>
      </c>
      <c r="E22" s="25">
        <v>12.43</v>
      </c>
      <c r="F22" s="25">
        <v>3.29</v>
      </c>
      <c r="G22" s="36">
        <v>187</v>
      </c>
      <c r="H22" s="25">
        <v>33.4</v>
      </c>
      <c r="I22" s="25">
        <v>20.5</v>
      </c>
      <c r="J22" s="25">
        <v>1</v>
      </c>
      <c r="K22" s="25">
        <v>0.01</v>
      </c>
      <c r="L22" s="27" t="s">
        <v>1372</v>
      </c>
      <c r="M22" s="45"/>
    </row>
    <row r="23" spans="1:13" ht="15.75">
      <c r="A23" s="104" t="s">
        <v>1373</v>
      </c>
      <c r="B23" s="11" t="s">
        <v>1371</v>
      </c>
      <c r="C23" s="34">
        <v>160</v>
      </c>
      <c r="D23" s="25">
        <v>20.68</v>
      </c>
      <c r="E23" s="25">
        <v>16.57</v>
      </c>
      <c r="F23" s="25">
        <v>4.38</v>
      </c>
      <c r="G23" s="36">
        <v>249</v>
      </c>
      <c r="H23" s="25">
        <v>44.5</v>
      </c>
      <c r="I23" s="25">
        <v>27.4</v>
      </c>
      <c r="J23" s="25">
        <v>1.3</v>
      </c>
      <c r="K23" s="25">
        <v>0.01</v>
      </c>
      <c r="L23" s="27" t="s">
        <v>1372</v>
      </c>
      <c r="M23" s="45"/>
    </row>
    <row r="24" spans="1:13" ht="15.75">
      <c r="A24" s="104"/>
      <c r="B24" s="11" t="s">
        <v>1374</v>
      </c>
      <c r="C24" s="34">
        <v>60</v>
      </c>
      <c r="D24" s="25">
        <v>11.6</v>
      </c>
      <c r="E24" s="25">
        <v>8.9</v>
      </c>
      <c r="F24" s="25">
        <v>13.1</v>
      </c>
      <c r="G24" s="36">
        <v>179</v>
      </c>
      <c r="H24" s="25">
        <v>17.5</v>
      </c>
      <c r="I24" s="25">
        <v>17.2</v>
      </c>
      <c r="J24" s="25">
        <v>0.8</v>
      </c>
      <c r="K24" s="25">
        <v>0</v>
      </c>
      <c r="L24" s="27" t="s">
        <v>1375</v>
      </c>
      <c r="M24" s="45"/>
    </row>
    <row r="25" spans="1:13" ht="15.75">
      <c r="A25" s="104" t="s">
        <v>1376</v>
      </c>
      <c r="B25" s="11" t="s">
        <v>1374</v>
      </c>
      <c r="C25" s="34">
        <v>80</v>
      </c>
      <c r="D25" s="25">
        <v>15.56</v>
      </c>
      <c r="E25" s="25">
        <v>11.39</v>
      </c>
      <c r="F25" s="25">
        <v>16.7</v>
      </c>
      <c r="G25" s="36">
        <v>232</v>
      </c>
      <c r="H25" s="25">
        <v>23.4</v>
      </c>
      <c r="I25" s="25">
        <v>22.7</v>
      </c>
      <c r="J25" s="25">
        <v>22.7</v>
      </c>
      <c r="K25" s="25">
        <v>1.1</v>
      </c>
      <c r="L25" s="27" t="s">
        <v>1375</v>
      </c>
      <c r="M25" s="72" t="s">
        <v>1377</v>
      </c>
    </row>
    <row r="26" spans="1:13" ht="15.75">
      <c r="A26" s="104"/>
      <c r="B26" s="11" t="s">
        <v>1378</v>
      </c>
      <c r="C26" s="34">
        <v>60</v>
      </c>
      <c r="D26" s="25">
        <v>8.6</v>
      </c>
      <c r="E26" s="25">
        <v>3.2</v>
      </c>
      <c r="F26" s="25">
        <v>1.44</v>
      </c>
      <c r="G26" s="36">
        <v>69</v>
      </c>
      <c r="H26" s="25">
        <v>10</v>
      </c>
      <c r="I26" s="25">
        <v>9.5</v>
      </c>
      <c r="J26" s="25">
        <v>1</v>
      </c>
      <c r="K26" s="25">
        <v>0</v>
      </c>
      <c r="L26" s="27" t="s">
        <v>1379</v>
      </c>
      <c r="M26" s="72" t="s">
        <v>1380</v>
      </c>
    </row>
    <row r="27" spans="1:13" ht="15.75">
      <c r="A27" s="122"/>
      <c r="B27" s="11" t="s">
        <v>1378</v>
      </c>
      <c r="C27" s="34">
        <v>80</v>
      </c>
      <c r="D27" s="25">
        <v>11.5</v>
      </c>
      <c r="E27" s="25">
        <v>4.4</v>
      </c>
      <c r="F27" s="25">
        <v>2.1</v>
      </c>
      <c r="G27" s="36">
        <v>94</v>
      </c>
      <c r="H27" s="25">
        <v>13.3</v>
      </c>
      <c r="I27" s="25">
        <v>12.7</v>
      </c>
      <c r="J27" s="25">
        <v>1.3</v>
      </c>
      <c r="K27" s="25">
        <v>0</v>
      </c>
      <c r="L27" s="27" t="s">
        <v>1379</v>
      </c>
      <c r="M27" s="72" t="s">
        <v>1377</v>
      </c>
    </row>
    <row r="28" spans="1:13" ht="15" customHeight="1">
      <c r="A28" s="122"/>
      <c r="B28" s="1" t="s">
        <v>1381</v>
      </c>
      <c r="C28" s="34">
        <v>60</v>
      </c>
      <c r="D28" s="25">
        <v>7.3</v>
      </c>
      <c r="E28" s="25">
        <v>8.2</v>
      </c>
      <c r="F28" s="25">
        <v>6.3</v>
      </c>
      <c r="G28" s="26">
        <v>128</v>
      </c>
      <c r="H28" s="25">
        <v>49.1</v>
      </c>
      <c r="I28" s="25">
        <v>15.2</v>
      </c>
      <c r="J28" s="25">
        <v>0.6</v>
      </c>
      <c r="K28" s="25">
        <v>0.2</v>
      </c>
      <c r="L28" s="27" t="s">
        <v>1382</v>
      </c>
      <c r="M28" s="257" t="s">
        <v>1380</v>
      </c>
    </row>
    <row r="29" spans="1:13" ht="15" customHeight="1">
      <c r="A29" s="122"/>
      <c r="B29" s="1" t="s">
        <v>1381</v>
      </c>
      <c r="C29" s="34">
        <v>60</v>
      </c>
      <c r="D29" s="25">
        <v>7.05</v>
      </c>
      <c r="E29" s="25">
        <v>7.91</v>
      </c>
      <c r="F29" s="25">
        <v>5.83</v>
      </c>
      <c r="G29" s="26">
        <v>123</v>
      </c>
      <c r="H29" s="25">
        <v>38</v>
      </c>
      <c r="I29" s="25">
        <v>13.9</v>
      </c>
      <c r="J29" s="25">
        <v>0.6</v>
      </c>
      <c r="K29" s="25">
        <v>0.07</v>
      </c>
      <c r="L29" s="27" t="s">
        <v>1382</v>
      </c>
      <c r="M29" s="257" t="s">
        <v>1377</v>
      </c>
    </row>
    <row r="30" spans="1:13" ht="15" customHeight="1">
      <c r="A30" s="122"/>
      <c r="B30" s="1" t="s">
        <v>1381</v>
      </c>
      <c r="C30" s="24">
        <v>80</v>
      </c>
      <c r="D30" s="25">
        <v>9.67</v>
      </c>
      <c r="E30" s="25">
        <v>10.62</v>
      </c>
      <c r="F30" s="25">
        <v>8.61</v>
      </c>
      <c r="G30" s="26">
        <v>169</v>
      </c>
      <c r="H30" s="25">
        <v>64.8</v>
      </c>
      <c r="I30" s="25">
        <v>20.3</v>
      </c>
      <c r="J30" s="25">
        <v>0.8</v>
      </c>
      <c r="K30" s="25">
        <v>0.2</v>
      </c>
      <c r="L30" s="27" t="s">
        <v>1382</v>
      </c>
      <c r="M30" s="257" t="s">
        <v>1380</v>
      </c>
    </row>
    <row r="31" spans="1:13" ht="15" customHeight="1">
      <c r="A31" s="122"/>
      <c r="B31" s="1" t="s">
        <v>1381</v>
      </c>
      <c r="C31" s="24">
        <v>80</v>
      </c>
      <c r="D31" s="25">
        <v>9.3</v>
      </c>
      <c r="E31" s="25">
        <v>10.3</v>
      </c>
      <c r="F31" s="25">
        <v>8</v>
      </c>
      <c r="G31" s="26">
        <v>162</v>
      </c>
      <c r="H31" s="25">
        <v>50.4</v>
      </c>
      <c r="I31" s="25">
        <v>18.5</v>
      </c>
      <c r="J31" s="25">
        <v>0.8</v>
      </c>
      <c r="K31" s="25">
        <v>0.1</v>
      </c>
      <c r="L31" s="27" t="s">
        <v>1382</v>
      </c>
      <c r="M31" s="257" t="s">
        <v>1377</v>
      </c>
    </row>
    <row r="32" spans="1:13" ht="15.75">
      <c r="A32" s="104" t="s">
        <v>1383</v>
      </c>
      <c r="B32" s="1" t="s">
        <v>1384</v>
      </c>
      <c r="C32" s="24">
        <v>60</v>
      </c>
      <c r="D32" s="25">
        <v>9.32</v>
      </c>
      <c r="E32" s="25">
        <v>7.07</v>
      </c>
      <c r="F32" s="25">
        <v>9.64</v>
      </c>
      <c r="G32" s="26">
        <v>139</v>
      </c>
      <c r="H32" s="25">
        <v>26.1</v>
      </c>
      <c r="I32" s="25">
        <v>19.3</v>
      </c>
      <c r="J32" s="25">
        <v>0.9</v>
      </c>
      <c r="K32" s="25">
        <v>0.09</v>
      </c>
      <c r="L32" s="27" t="s">
        <v>126</v>
      </c>
      <c r="M32" s="72" t="s">
        <v>1385</v>
      </c>
    </row>
    <row r="33" spans="1:13" ht="15.75">
      <c r="A33" s="104"/>
      <c r="B33" s="1" t="s">
        <v>125</v>
      </c>
      <c r="C33" s="24">
        <v>60</v>
      </c>
      <c r="D33" s="25">
        <v>6.65</v>
      </c>
      <c r="E33" s="25">
        <v>19.62</v>
      </c>
      <c r="F33" s="25">
        <v>9.64</v>
      </c>
      <c r="G33" s="26">
        <v>242</v>
      </c>
      <c r="H33" s="25">
        <v>25.7</v>
      </c>
      <c r="I33" s="25">
        <v>16.3</v>
      </c>
      <c r="J33" s="25">
        <v>1</v>
      </c>
      <c r="K33" s="25">
        <v>0.09</v>
      </c>
      <c r="L33" s="27" t="s">
        <v>126</v>
      </c>
      <c r="M33" s="72" t="s">
        <v>1386</v>
      </c>
    </row>
    <row r="34" spans="1:13" ht="15.75">
      <c r="A34" s="104"/>
      <c r="B34" s="1" t="s">
        <v>1384</v>
      </c>
      <c r="C34" s="24">
        <v>50</v>
      </c>
      <c r="D34" s="25">
        <v>7.4</v>
      </c>
      <c r="E34" s="25">
        <v>5.6</v>
      </c>
      <c r="F34" s="25">
        <v>7.5</v>
      </c>
      <c r="G34" s="26">
        <v>110</v>
      </c>
      <c r="H34" s="25">
        <v>8.8</v>
      </c>
      <c r="I34" s="25">
        <v>14.5</v>
      </c>
      <c r="J34" s="25">
        <v>0.8</v>
      </c>
      <c r="K34" s="25">
        <v>0</v>
      </c>
      <c r="L34" s="27" t="s">
        <v>126</v>
      </c>
      <c r="M34" s="72" t="s">
        <v>1387</v>
      </c>
    </row>
    <row r="35" spans="1:13" ht="15.75">
      <c r="A35" s="104"/>
      <c r="B35" s="1" t="s">
        <v>1384</v>
      </c>
      <c r="C35" s="24">
        <v>60</v>
      </c>
      <c r="D35" s="25">
        <v>8.93</v>
      </c>
      <c r="E35" s="25">
        <v>6.74</v>
      </c>
      <c r="F35" s="25">
        <v>8.97</v>
      </c>
      <c r="G35" s="26">
        <v>132</v>
      </c>
      <c r="H35" s="25">
        <v>10.6</v>
      </c>
      <c r="I35" s="25">
        <v>17.4</v>
      </c>
      <c r="J35" s="25">
        <v>0.9</v>
      </c>
      <c r="K35" s="25">
        <v>0</v>
      </c>
      <c r="L35" s="27" t="s">
        <v>126</v>
      </c>
      <c r="M35" s="72" t="s">
        <v>1387</v>
      </c>
    </row>
    <row r="36" spans="1:13" ht="15.75">
      <c r="A36" s="104"/>
      <c r="B36" s="1" t="s">
        <v>125</v>
      </c>
      <c r="C36" s="24">
        <v>60</v>
      </c>
      <c r="D36" s="25">
        <v>6.26</v>
      </c>
      <c r="E36" s="25">
        <v>19.3</v>
      </c>
      <c r="F36" s="25">
        <v>8.97</v>
      </c>
      <c r="G36" s="26">
        <v>235</v>
      </c>
      <c r="H36" s="25">
        <v>10.2</v>
      </c>
      <c r="I36" s="25">
        <v>14.4</v>
      </c>
      <c r="J36" s="25">
        <v>1</v>
      </c>
      <c r="K36" s="25">
        <v>0</v>
      </c>
      <c r="L36" s="27" t="s">
        <v>126</v>
      </c>
      <c r="M36" s="72" t="s">
        <v>1388</v>
      </c>
    </row>
    <row r="37" spans="1:13" ht="15.75">
      <c r="A37" s="104"/>
      <c r="B37" s="1" t="s">
        <v>1384</v>
      </c>
      <c r="C37" s="24">
        <v>80</v>
      </c>
      <c r="D37" s="25">
        <v>12.44</v>
      </c>
      <c r="E37" s="25">
        <v>9.24</v>
      </c>
      <c r="F37" s="25">
        <v>12.56</v>
      </c>
      <c r="G37" s="26">
        <v>183</v>
      </c>
      <c r="H37" s="25">
        <v>35</v>
      </c>
      <c r="I37" s="25">
        <v>25.7</v>
      </c>
      <c r="J37" s="25">
        <v>1.2</v>
      </c>
      <c r="K37" s="25">
        <v>0.1</v>
      </c>
      <c r="L37" s="27" t="s">
        <v>126</v>
      </c>
      <c r="M37" s="72" t="s">
        <v>1385</v>
      </c>
    </row>
    <row r="38" spans="1:13" ht="15.75">
      <c r="A38" s="104"/>
      <c r="B38" s="1" t="s">
        <v>125</v>
      </c>
      <c r="C38" s="24">
        <v>80</v>
      </c>
      <c r="D38" s="25">
        <v>8.85</v>
      </c>
      <c r="E38" s="25">
        <v>26.07</v>
      </c>
      <c r="F38" s="25">
        <v>12.56</v>
      </c>
      <c r="G38" s="26">
        <v>320</v>
      </c>
      <c r="H38" s="25">
        <v>34.5</v>
      </c>
      <c r="I38" s="25">
        <v>21.7</v>
      </c>
      <c r="J38" s="25">
        <v>1.3</v>
      </c>
      <c r="K38" s="25">
        <v>0.1</v>
      </c>
      <c r="L38" s="27" t="s">
        <v>126</v>
      </c>
      <c r="M38" s="72" t="s">
        <v>1386</v>
      </c>
    </row>
    <row r="39" spans="1:13" ht="15.75">
      <c r="A39" s="104"/>
      <c r="B39" s="1" t="s">
        <v>1384</v>
      </c>
      <c r="C39" s="24">
        <v>80</v>
      </c>
      <c r="D39" s="25">
        <v>11.92</v>
      </c>
      <c r="E39" s="25">
        <v>8.8</v>
      </c>
      <c r="F39" s="25">
        <v>11.64</v>
      </c>
      <c r="G39" s="26">
        <v>173</v>
      </c>
      <c r="H39" s="25">
        <v>14</v>
      </c>
      <c r="I39" s="25">
        <v>23.1</v>
      </c>
      <c r="J39" s="25">
        <v>1.2</v>
      </c>
      <c r="K39" s="25">
        <v>0</v>
      </c>
      <c r="L39" s="27" t="s">
        <v>126</v>
      </c>
      <c r="M39" s="72" t="s">
        <v>1387</v>
      </c>
    </row>
    <row r="40" spans="1:13" ht="15.75">
      <c r="A40" s="104"/>
      <c r="B40" s="1" t="s">
        <v>125</v>
      </c>
      <c r="C40" s="24">
        <v>80</v>
      </c>
      <c r="D40" s="25">
        <v>8.33</v>
      </c>
      <c r="E40" s="25">
        <v>25.63</v>
      </c>
      <c r="F40" s="25">
        <v>11.64</v>
      </c>
      <c r="G40" s="26">
        <v>311</v>
      </c>
      <c r="H40" s="25">
        <v>13.4</v>
      </c>
      <c r="I40" s="25">
        <v>19.1</v>
      </c>
      <c r="J40" s="25">
        <v>1.3</v>
      </c>
      <c r="K40" s="25">
        <v>0</v>
      </c>
      <c r="L40" s="27" t="s">
        <v>126</v>
      </c>
      <c r="M40" s="72" t="s">
        <v>1389</v>
      </c>
    </row>
    <row r="41" spans="1:13" ht="15.75">
      <c r="A41" s="104"/>
      <c r="B41" s="11" t="s">
        <v>1390</v>
      </c>
      <c r="C41" s="34">
        <v>60</v>
      </c>
      <c r="D41" s="25">
        <v>8.17</v>
      </c>
      <c r="E41" s="25">
        <v>6.82</v>
      </c>
      <c r="F41" s="25">
        <v>6.2</v>
      </c>
      <c r="G41" s="36">
        <v>119</v>
      </c>
      <c r="H41" s="25">
        <v>10.3</v>
      </c>
      <c r="I41" s="25">
        <v>16</v>
      </c>
      <c r="J41" s="25">
        <v>1.2</v>
      </c>
      <c r="K41" s="25">
        <v>0</v>
      </c>
      <c r="L41" s="27" t="s">
        <v>1391</v>
      </c>
      <c r="M41" s="45"/>
    </row>
    <row r="42" spans="1:13" ht="15.75">
      <c r="A42" s="104"/>
      <c r="B42" s="11" t="s">
        <v>1390</v>
      </c>
      <c r="C42" s="34">
        <v>80</v>
      </c>
      <c r="D42" s="25">
        <v>10.95</v>
      </c>
      <c r="E42" s="25">
        <v>9.12</v>
      </c>
      <c r="F42" s="25">
        <v>8.26</v>
      </c>
      <c r="G42" s="36">
        <v>159</v>
      </c>
      <c r="H42" s="25">
        <v>13.8</v>
      </c>
      <c r="I42" s="25">
        <v>21.4</v>
      </c>
      <c r="J42" s="25">
        <v>1.6</v>
      </c>
      <c r="K42" s="25">
        <v>0</v>
      </c>
      <c r="L42" s="27" t="s">
        <v>1391</v>
      </c>
      <c r="M42" s="45"/>
    </row>
    <row r="43" spans="1:13" ht="15.75">
      <c r="A43" s="104"/>
      <c r="B43" s="11" t="s">
        <v>1392</v>
      </c>
      <c r="C43" s="24">
        <v>120</v>
      </c>
      <c r="D43" s="25">
        <v>7.67</v>
      </c>
      <c r="E43" s="25">
        <v>8.36</v>
      </c>
      <c r="F43" s="25">
        <v>13.05</v>
      </c>
      <c r="G43" s="26">
        <v>158</v>
      </c>
      <c r="H43" s="25">
        <v>50.2</v>
      </c>
      <c r="I43" s="25">
        <v>17.2</v>
      </c>
      <c r="J43" s="25">
        <v>2.4</v>
      </c>
      <c r="K43" s="25">
        <v>5.6</v>
      </c>
      <c r="L43" s="27" t="s">
        <v>1393</v>
      </c>
      <c r="M43" s="72" t="s">
        <v>1394</v>
      </c>
    </row>
    <row r="44" spans="1:13" ht="15.75">
      <c r="A44" s="104"/>
      <c r="B44" s="11" t="s">
        <v>1392</v>
      </c>
      <c r="C44" s="24">
        <v>160</v>
      </c>
      <c r="D44" s="25">
        <v>10.28</v>
      </c>
      <c r="E44" s="25">
        <v>11.84</v>
      </c>
      <c r="F44" s="25">
        <v>17.45</v>
      </c>
      <c r="G44" s="26">
        <v>217</v>
      </c>
      <c r="H44" s="25">
        <v>67.5</v>
      </c>
      <c r="I44" s="25">
        <v>23</v>
      </c>
      <c r="J44" s="25">
        <v>3.3</v>
      </c>
      <c r="K44" s="25">
        <v>7.5</v>
      </c>
      <c r="L44" s="27" t="s">
        <v>1393</v>
      </c>
      <c r="M44" s="72" t="s">
        <v>1394</v>
      </c>
    </row>
    <row r="45" spans="1:13" ht="15.75">
      <c r="A45" s="104" t="s">
        <v>1395</v>
      </c>
      <c r="B45" s="11" t="s">
        <v>1392</v>
      </c>
      <c r="C45" s="24">
        <v>120</v>
      </c>
      <c r="D45" s="25">
        <v>7.3</v>
      </c>
      <c r="E45" s="25">
        <v>8.23</v>
      </c>
      <c r="F45" s="25">
        <v>12.28</v>
      </c>
      <c r="G45" s="26">
        <v>152</v>
      </c>
      <c r="H45" s="25">
        <v>28</v>
      </c>
      <c r="I45" s="25">
        <v>14.8</v>
      </c>
      <c r="J45" s="25">
        <v>2.4</v>
      </c>
      <c r="K45" s="25">
        <v>5.51</v>
      </c>
      <c r="L45" s="27" t="s">
        <v>1393</v>
      </c>
      <c r="M45" s="72" t="s">
        <v>1396</v>
      </c>
    </row>
    <row r="46" spans="1:13" ht="15.75">
      <c r="A46" s="104"/>
      <c r="B46" s="11" t="s">
        <v>1392</v>
      </c>
      <c r="C46" s="24">
        <v>160</v>
      </c>
      <c r="D46" s="25">
        <v>9.78</v>
      </c>
      <c r="E46" s="25">
        <v>11.66</v>
      </c>
      <c r="F46" s="25">
        <v>16.41</v>
      </c>
      <c r="G46" s="26">
        <v>210</v>
      </c>
      <c r="H46" s="25">
        <v>37.9</v>
      </c>
      <c r="I46" s="25">
        <v>19.8</v>
      </c>
      <c r="J46" s="25">
        <v>3.3</v>
      </c>
      <c r="K46" s="25">
        <v>7.4</v>
      </c>
      <c r="L46" s="27" t="s">
        <v>1393</v>
      </c>
      <c r="M46" s="72" t="s">
        <v>1396</v>
      </c>
    </row>
    <row r="47" spans="1:13" ht="15.75">
      <c r="A47" s="122"/>
      <c r="B47" s="11" t="s">
        <v>1392</v>
      </c>
      <c r="C47" s="24">
        <v>120</v>
      </c>
      <c r="D47" s="25">
        <v>8.02</v>
      </c>
      <c r="E47" s="25">
        <v>8.51</v>
      </c>
      <c r="F47" s="25">
        <v>13.65</v>
      </c>
      <c r="G47" s="26">
        <v>163</v>
      </c>
      <c r="H47" s="25">
        <v>65.2</v>
      </c>
      <c r="I47" s="25">
        <v>18.7</v>
      </c>
      <c r="J47" s="25">
        <v>2.4</v>
      </c>
      <c r="K47" s="25">
        <v>5.65</v>
      </c>
      <c r="L47" s="27" t="s">
        <v>1393</v>
      </c>
      <c r="M47" s="72" t="s">
        <v>1397</v>
      </c>
    </row>
    <row r="48" spans="1:13" ht="15.75">
      <c r="A48" s="104" t="s">
        <v>1398</v>
      </c>
      <c r="B48" s="11" t="s">
        <v>1392</v>
      </c>
      <c r="C48" s="24">
        <v>160</v>
      </c>
      <c r="D48" s="25">
        <v>10.74</v>
      </c>
      <c r="E48" s="25">
        <v>12.04</v>
      </c>
      <c r="F48" s="25">
        <v>18.24</v>
      </c>
      <c r="G48" s="26">
        <v>224</v>
      </c>
      <c r="H48" s="25">
        <v>87.6</v>
      </c>
      <c r="I48" s="25">
        <v>25</v>
      </c>
      <c r="J48" s="25">
        <v>3.2</v>
      </c>
      <c r="K48" s="25">
        <v>7.55</v>
      </c>
      <c r="L48" s="27" t="s">
        <v>1393</v>
      </c>
      <c r="M48" s="72" t="s">
        <v>1397</v>
      </c>
    </row>
    <row r="49" spans="1:13" ht="15.75">
      <c r="A49" s="104"/>
      <c r="B49" s="11" t="s">
        <v>1399</v>
      </c>
      <c r="C49" s="24">
        <v>120</v>
      </c>
      <c r="D49" s="25">
        <v>8.87</v>
      </c>
      <c r="E49" s="25">
        <v>9.83</v>
      </c>
      <c r="F49" s="25">
        <v>11.71</v>
      </c>
      <c r="G49" s="26">
        <v>171</v>
      </c>
      <c r="H49" s="25">
        <v>43.9</v>
      </c>
      <c r="I49" s="25">
        <v>21.6</v>
      </c>
      <c r="J49" s="25">
        <v>1</v>
      </c>
      <c r="K49" s="25">
        <v>0.9</v>
      </c>
      <c r="L49" s="27" t="s">
        <v>161</v>
      </c>
      <c r="M49" s="72" t="s">
        <v>1380</v>
      </c>
    </row>
    <row r="50" spans="1:13" ht="15.75">
      <c r="A50" s="122"/>
      <c r="B50" s="11" t="s">
        <v>1399</v>
      </c>
      <c r="C50" s="24">
        <v>120</v>
      </c>
      <c r="D50" s="25">
        <v>8.54</v>
      </c>
      <c r="E50" s="25">
        <v>9.55</v>
      </c>
      <c r="F50" s="25">
        <v>11.18</v>
      </c>
      <c r="G50" s="26">
        <v>165</v>
      </c>
      <c r="H50" s="25">
        <v>30.5</v>
      </c>
      <c r="I50" s="25">
        <v>20</v>
      </c>
      <c r="J50" s="25">
        <v>1</v>
      </c>
      <c r="K50" s="25">
        <v>0.9</v>
      </c>
      <c r="L50" s="27" t="s">
        <v>161</v>
      </c>
      <c r="M50" s="72" t="s">
        <v>1377</v>
      </c>
    </row>
    <row r="51" spans="1:13" ht="15.75">
      <c r="A51" s="122"/>
      <c r="B51" s="11" t="s">
        <v>1399</v>
      </c>
      <c r="C51" s="24">
        <v>160</v>
      </c>
      <c r="D51" s="25">
        <v>11.78</v>
      </c>
      <c r="E51" s="25">
        <v>12.91</v>
      </c>
      <c r="F51" s="25">
        <v>14.9</v>
      </c>
      <c r="G51" s="26">
        <v>223</v>
      </c>
      <c r="H51" s="25">
        <v>57.8</v>
      </c>
      <c r="I51" s="25">
        <v>28.4</v>
      </c>
      <c r="J51" s="25">
        <v>1.3</v>
      </c>
      <c r="K51" s="25">
        <v>1.13</v>
      </c>
      <c r="L51" s="27" t="s">
        <v>161</v>
      </c>
      <c r="M51" s="72" t="s">
        <v>1380</v>
      </c>
    </row>
    <row r="52" spans="1:13" ht="15.75">
      <c r="A52" s="122"/>
      <c r="B52" s="11" t="s">
        <v>1399</v>
      </c>
      <c r="C52" s="24">
        <v>160</v>
      </c>
      <c r="D52" s="25">
        <v>11.33</v>
      </c>
      <c r="E52" s="25">
        <v>12.53</v>
      </c>
      <c r="F52" s="25">
        <v>14.19</v>
      </c>
      <c r="G52" s="26">
        <v>215</v>
      </c>
      <c r="H52" s="25">
        <v>40.1</v>
      </c>
      <c r="I52" s="25">
        <v>26.3</v>
      </c>
      <c r="J52" s="25">
        <v>1.3</v>
      </c>
      <c r="K52" s="25">
        <v>1.1</v>
      </c>
      <c r="L52" s="27" t="s">
        <v>161</v>
      </c>
      <c r="M52" s="72" t="s">
        <v>1377</v>
      </c>
    </row>
    <row r="53" spans="1:13" ht="15.75">
      <c r="A53" s="104" t="s">
        <v>1400</v>
      </c>
      <c r="B53" s="11" t="s">
        <v>1401</v>
      </c>
      <c r="C53" s="24">
        <v>120</v>
      </c>
      <c r="D53" s="25">
        <v>8.14</v>
      </c>
      <c r="E53" s="25">
        <v>9.04</v>
      </c>
      <c r="F53" s="25">
        <v>10.3</v>
      </c>
      <c r="G53" s="26">
        <v>155</v>
      </c>
      <c r="H53" s="25">
        <v>25.8</v>
      </c>
      <c r="I53" s="25">
        <v>18</v>
      </c>
      <c r="J53" s="25">
        <v>0.7</v>
      </c>
      <c r="K53" s="25">
        <v>0.5</v>
      </c>
      <c r="L53" s="27" t="s">
        <v>1402</v>
      </c>
      <c r="M53" s="72" t="s">
        <v>1396</v>
      </c>
    </row>
    <row r="54" spans="1:13" ht="15.75">
      <c r="A54" s="104"/>
      <c r="B54" s="11" t="s">
        <v>1401</v>
      </c>
      <c r="C54" s="24">
        <v>160</v>
      </c>
      <c r="D54" s="25">
        <v>10.91</v>
      </c>
      <c r="E54" s="25">
        <v>12.53</v>
      </c>
      <c r="F54" s="25">
        <v>13.79</v>
      </c>
      <c r="G54" s="26">
        <v>212</v>
      </c>
      <c r="H54" s="25">
        <v>34.7</v>
      </c>
      <c r="I54" s="25">
        <v>24.1</v>
      </c>
      <c r="J54" s="25">
        <v>1</v>
      </c>
      <c r="K54" s="25">
        <v>0.6</v>
      </c>
      <c r="L54" s="27" t="s">
        <v>1402</v>
      </c>
      <c r="M54" s="72" t="s">
        <v>1396</v>
      </c>
    </row>
    <row r="55" spans="1:13" ht="15.75">
      <c r="A55" s="122"/>
      <c r="B55" s="11" t="s">
        <v>1401</v>
      </c>
      <c r="C55" s="24">
        <v>160</v>
      </c>
      <c r="D55" s="25">
        <v>11.18</v>
      </c>
      <c r="E55" s="25">
        <v>12.53</v>
      </c>
      <c r="F55" s="25">
        <v>14.63</v>
      </c>
      <c r="G55" s="26">
        <v>216</v>
      </c>
      <c r="H55" s="25">
        <v>36.2</v>
      </c>
      <c r="I55" s="25">
        <v>27.5</v>
      </c>
      <c r="J55" s="25">
        <v>1.1</v>
      </c>
      <c r="K55" s="25">
        <v>1</v>
      </c>
      <c r="L55" s="27" t="s">
        <v>1402</v>
      </c>
      <c r="M55" s="72" t="s">
        <v>1403</v>
      </c>
    </row>
    <row r="56" spans="1:13" ht="15.75">
      <c r="A56" s="122"/>
      <c r="B56" s="11" t="s">
        <v>1404</v>
      </c>
      <c r="C56" s="24">
        <v>120</v>
      </c>
      <c r="D56" s="25">
        <v>9.78</v>
      </c>
      <c r="E56" s="25">
        <v>9.85</v>
      </c>
      <c r="F56" s="25">
        <v>8.96</v>
      </c>
      <c r="G56" s="26">
        <v>164</v>
      </c>
      <c r="H56" s="25">
        <v>41.2</v>
      </c>
      <c r="I56" s="25">
        <v>21.2</v>
      </c>
      <c r="J56" s="25">
        <v>0.9</v>
      </c>
      <c r="K56" s="25">
        <v>0.5</v>
      </c>
      <c r="L56" s="27" t="s">
        <v>1405</v>
      </c>
      <c r="M56" s="72" t="s">
        <v>1406</v>
      </c>
    </row>
    <row r="57" spans="1:13" ht="15.75">
      <c r="A57" s="104" t="s">
        <v>1407</v>
      </c>
      <c r="B57" s="11" t="s">
        <v>1404</v>
      </c>
      <c r="C57" s="24">
        <v>120</v>
      </c>
      <c r="D57" s="25">
        <v>9.45</v>
      </c>
      <c r="E57" s="25">
        <v>9.56</v>
      </c>
      <c r="F57" s="25">
        <v>8.43</v>
      </c>
      <c r="G57" s="26">
        <v>158</v>
      </c>
      <c r="H57" s="25">
        <v>27.9</v>
      </c>
      <c r="I57" s="25">
        <v>19.6</v>
      </c>
      <c r="J57" s="25">
        <v>0.9</v>
      </c>
      <c r="K57" s="25">
        <v>0.5</v>
      </c>
      <c r="L57" s="27" t="s">
        <v>1405</v>
      </c>
      <c r="M57" s="72" t="s">
        <v>1408</v>
      </c>
    </row>
    <row r="58" spans="1:13" ht="15.75">
      <c r="A58" s="104"/>
      <c r="B58" s="11" t="s">
        <v>1404</v>
      </c>
      <c r="C58" s="24">
        <v>160</v>
      </c>
      <c r="D58" s="25">
        <v>12.98</v>
      </c>
      <c r="E58" s="25">
        <v>13.1</v>
      </c>
      <c r="F58" s="25">
        <v>11.92</v>
      </c>
      <c r="G58" s="26">
        <v>218</v>
      </c>
      <c r="H58" s="25">
        <v>54.9</v>
      </c>
      <c r="I58" s="25">
        <v>28.1</v>
      </c>
      <c r="J58" s="25">
        <v>1.2</v>
      </c>
      <c r="K58" s="25">
        <v>0.69</v>
      </c>
      <c r="L58" s="27" t="s">
        <v>1405</v>
      </c>
      <c r="M58" s="72" t="s">
        <v>1406</v>
      </c>
    </row>
    <row r="59" spans="1:13" ht="15.75">
      <c r="A59" s="104" t="s">
        <v>1409</v>
      </c>
      <c r="B59" s="11" t="s">
        <v>1404</v>
      </c>
      <c r="C59" s="24">
        <v>160</v>
      </c>
      <c r="D59" s="25">
        <v>12.54</v>
      </c>
      <c r="E59" s="25">
        <v>12.72</v>
      </c>
      <c r="F59" s="25">
        <v>11.21</v>
      </c>
      <c r="G59" s="26">
        <v>209</v>
      </c>
      <c r="H59" s="25">
        <v>37.1</v>
      </c>
      <c r="I59" s="25">
        <v>26</v>
      </c>
      <c r="J59" s="25">
        <v>1.2</v>
      </c>
      <c r="K59" s="25">
        <v>0.61</v>
      </c>
      <c r="L59" s="27" t="s">
        <v>1405</v>
      </c>
      <c r="M59" s="72" t="s">
        <v>1408</v>
      </c>
    </row>
    <row r="60" spans="1:13" ht="15.75">
      <c r="A60" s="104"/>
      <c r="B60" s="11" t="s">
        <v>1404</v>
      </c>
      <c r="C60" s="24">
        <v>160</v>
      </c>
      <c r="D60" s="25">
        <v>12.65</v>
      </c>
      <c r="E60" s="25">
        <v>12.08</v>
      </c>
      <c r="F60" s="25">
        <v>11.21</v>
      </c>
      <c r="G60" s="26">
        <v>204</v>
      </c>
      <c r="H60" s="25">
        <v>34.9</v>
      </c>
      <c r="I60" s="25">
        <v>27</v>
      </c>
      <c r="J60" s="25">
        <v>1.2</v>
      </c>
      <c r="K60" s="25">
        <v>0.63</v>
      </c>
      <c r="L60" s="27" t="s">
        <v>148</v>
      </c>
      <c r="M60" s="72" t="s">
        <v>1410</v>
      </c>
    </row>
    <row r="61" spans="1:13" ht="15.75">
      <c r="A61" s="122"/>
      <c r="B61" s="11" t="s">
        <v>147</v>
      </c>
      <c r="C61" s="24">
        <v>60</v>
      </c>
      <c r="D61" s="25">
        <v>8.64</v>
      </c>
      <c r="E61" s="25">
        <v>5.79</v>
      </c>
      <c r="F61" s="25">
        <v>5.71</v>
      </c>
      <c r="G61" s="26">
        <v>110</v>
      </c>
      <c r="H61" s="25">
        <v>23.4</v>
      </c>
      <c r="I61" s="25">
        <v>16.4</v>
      </c>
      <c r="J61" s="25">
        <v>0.7</v>
      </c>
      <c r="K61" s="25">
        <v>0.13</v>
      </c>
      <c r="L61" s="27" t="s">
        <v>148</v>
      </c>
      <c r="M61" s="72" t="s">
        <v>1380</v>
      </c>
    </row>
    <row r="62" spans="1:13" ht="15.75">
      <c r="A62" s="122"/>
      <c r="B62" s="11" t="s">
        <v>147</v>
      </c>
      <c r="C62" s="24">
        <v>60</v>
      </c>
      <c r="D62" s="25">
        <v>8.64</v>
      </c>
      <c r="E62" s="25">
        <v>5.79</v>
      </c>
      <c r="F62" s="25">
        <v>5.2</v>
      </c>
      <c r="G62" s="26">
        <v>105</v>
      </c>
      <c r="H62" s="25">
        <v>8.7</v>
      </c>
      <c r="I62" s="25">
        <v>14.9</v>
      </c>
      <c r="J62" s="25">
        <v>0.7</v>
      </c>
      <c r="K62" s="25">
        <v>0.13</v>
      </c>
      <c r="L62" s="27" t="s">
        <v>148</v>
      </c>
      <c r="M62" s="72" t="s">
        <v>1411</v>
      </c>
    </row>
    <row r="63" spans="1:13" ht="15.75">
      <c r="A63" s="104" t="s">
        <v>1412</v>
      </c>
      <c r="B63" s="11" t="s">
        <v>147</v>
      </c>
      <c r="C63" s="24">
        <v>80</v>
      </c>
      <c r="D63" s="25">
        <v>11.59</v>
      </c>
      <c r="E63" s="25">
        <v>7.97</v>
      </c>
      <c r="F63" s="25">
        <v>7.75</v>
      </c>
      <c r="G63" s="26">
        <v>149</v>
      </c>
      <c r="H63" s="25">
        <v>31</v>
      </c>
      <c r="I63" s="25">
        <v>22.1</v>
      </c>
      <c r="J63" s="25">
        <v>1</v>
      </c>
      <c r="K63" s="25">
        <v>0.17</v>
      </c>
      <c r="L63" s="27" t="s">
        <v>148</v>
      </c>
      <c r="M63" s="72" t="s">
        <v>1380</v>
      </c>
    </row>
    <row r="64" spans="1:13" ht="15.75">
      <c r="A64" s="104"/>
      <c r="B64" s="11" t="s">
        <v>147</v>
      </c>
      <c r="C64" s="24">
        <v>80</v>
      </c>
      <c r="D64" s="25">
        <v>11.59</v>
      </c>
      <c r="E64" s="25">
        <v>7.57</v>
      </c>
      <c r="F64" s="25">
        <v>6.94</v>
      </c>
      <c r="G64" s="26">
        <v>140</v>
      </c>
      <c r="H64" s="25">
        <v>11.6</v>
      </c>
      <c r="I64" s="25">
        <v>19.8</v>
      </c>
      <c r="J64" s="25">
        <v>1</v>
      </c>
      <c r="K64" s="25">
        <v>0</v>
      </c>
      <c r="L64" s="27" t="s">
        <v>148</v>
      </c>
      <c r="M64" s="72" t="s">
        <v>1411</v>
      </c>
    </row>
    <row r="65" spans="1:13" ht="15.75">
      <c r="A65" s="122"/>
      <c r="B65" s="11" t="s">
        <v>1413</v>
      </c>
      <c r="C65" s="34">
        <v>60</v>
      </c>
      <c r="D65" s="25">
        <v>14.5</v>
      </c>
      <c r="E65" s="25">
        <v>5.7</v>
      </c>
      <c r="F65" s="25">
        <v>0.7</v>
      </c>
      <c r="G65" s="36">
        <v>112</v>
      </c>
      <c r="H65" s="25">
        <v>24.4</v>
      </c>
      <c r="I65" s="25">
        <v>16.4</v>
      </c>
      <c r="J65" s="25">
        <v>1.5</v>
      </c>
      <c r="K65" s="25">
        <v>0.1</v>
      </c>
      <c r="L65" s="27" t="s">
        <v>1414</v>
      </c>
      <c r="M65" s="45"/>
    </row>
    <row r="66" spans="1:13" ht="15.75">
      <c r="A66" s="122"/>
      <c r="B66" s="11" t="s">
        <v>1413</v>
      </c>
      <c r="C66" s="34">
        <v>80</v>
      </c>
      <c r="D66" s="25">
        <v>18.85</v>
      </c>
      <c r="E66" s="25">
        <v>6.19</v>
      </c>
      <c r="F66" s="25">
        <v>0.88</v>
      </c>
      <c r="G66" s="36">
        <v>134</v>
      </c>
      <c r="H66" s="25">
        <v>30.5</v>
      </c>
      <c r="I66" s="25">
        <v>21.5</v>
      </c>
      <c r="J66" s="25">
        <v>1.9</v>
      </c>
      <c r="K66" s="25">
        <v>0.2</v>
      </c>
      <c r="L66" s="27" t="s">
        <v>1414</v>
      </c>
      <c r="M66" s="45"/>
    </row>
    <row r="67" spans="1:13" ht="15.75">
      <c r="A67" s="104" t="s">
        <v>1415</v>
      </c>
      <c r="B67" s="1" t="s">
        <v>1416</v>
      </c>
      <c r="C67" s="24">
        <v>120</v>
      </c>
      <c r="D67" s="25">
        <v>8.9</v>
      </c>
      <c r="E67" s="25">
        <v>6.6</v>
      </c>
      <c r="F67" s="25">
        <v>20.4</v>
      </c>
      <c r="G67" s="26">
        <v>177</v>
      </c>
      <c r="H67" s="25">
        <v>18.2</v>
      </c>
      <c r="I67" s="25">
        <v>29.6</v>
      </c>
      <c r="J67" s="25">
        <v>1.4</v>
      </c>
      <c r="K67" s="25">
        <v>2.9</v>
      </c>
      <c r="L67" s="27" t="s">
        <v>1417</v>
      </c>
      <c r="M67" s="72" t="s">
        <v>1418</v>
      </c>
    </row>
    <row r="68" spans="1:13" ht="15.75">
      <c r="A68" s="104"/>
      <c r="B68" s="1" t="s">
        <v>1419</v>
      </c>
      <c r="C68" s="24">
        <v>120</v>
      </c>
      <c r="D68" s="25">
        <v>7.6</v>
      </c>
      <c r="E68" s="25">
        <v>3.9</v>
      </c>
      <c r="F68" s="25">
        <v>20.4</v>
      </c>
      <c r="G68" s="26">
        <v>147</v>
      </c>
      <c r="H68" s="25">
        <v>17.5</v>
      </c>
      <c r="I68" s="25">
        <v>29.7</v>
      </c>
      <c r="J68" s="25">
        <v>2.8</v>
      </c>
      <c r="K68" s="25">
        <v>4.1</v>
      </c>
      <c r="L68" s="27" t="s">
        <v>1417</v>
      </c>
      <c r="M68" s="72" t="s">
        <v>1420</v>
      </c>
    </row>
    <row r="69" spans="1:13" ht="15.75">
      <c r="A69" s="104" t="s">
        <v>1421</v>
      </c>
      <c r="B69" s="1" t="s">
        <v>1416</v>
      </c>
      <c r="C69" s="24">
        <v>160</v>
      </c>
      <c r="D69" s="25">
        <v>12.1</v>
      </c>
      <c r="E69" s="25">
        <v>9.5</v>
      </c>
      <c r="F69" s="25">
        <v>25.7</v>
      </c>
      <c r="G69" s="26">
        <v>237</v>
      </c>
      <c r="H69" s="25">
        <v>24.8</v>
      </c>
      <c r="I69" s="25">
        <v>45.2</v>
      </c>
      <c r="J69" s="25">
        <v>1.8</v>
      </c>
      <c r="K69" s="25">
        <v>3.8</v>
      </c>
      <c r="L69" s="27" t="s">
        <v>1417</v>
      </c>
      <c r="M69" s="72" t="s">
        <v>1418</v>
      </c>
    </row>
    <row r="70" spans="1:13" ht="15.75">
      <c r="A70" s="104"/>
      <c r="B70" s="1" t="s">
        <v>1419</v>
      </c>
      <c r="C70" s="24">
        <v>160</v>
      </c>
      <c r="D70" s="25">
        <v>10.2</v>
      </c>
      <c r="E70" s="25">
        <v>6.3</v>
      </c>
      <c r="F70" s="25">
        <v>27.3</v>
      </c>
      <c r="G70" s="26">
        <v>206</v>
      </c>
      <c r="H70" s="25">
        <v>23.8</v>
      </c>
      <c r="I70" s="25">
        <v>39.7</v>
      </c>
      <c r="J70" s="25">
        <v>3.7</v>
      </c>
      <c r="K70" s="25">
        <v>5.4</v>
      </c>
      <c r="L70" s="27" t="s">
        <v>1417</v>
      </c>
      <c r="M70" s="72" t="s">
        <v>1420</v>
      </c>
    </row>
    <row r="71" spans="1:13" ht="15.75">
      <c r="A71" s="104"/>
      <c r="B71" s="11" t="s">
        <v>1422</v>
      </c>
      <c r="C71" s="24">
        <v>120</v>
      </c>
      <c r="D71" s="25">
        <v>13.65</v>
      </c>
      <c r="E71" s="25">
        <v>8.75</v>
      </c>
      <c r="F71" s="25">
        <v>25.04</v>
      </c>
      <c r="G71" s="26">
        <v>234</v>
      </c>
      <c r="H71" s="25">
        <v>20.9</v>
      </c>
      <c r="I71" s="25">
        <v>31.3</v>
      </c>
      <c r="J71" s="25">
        <v>1.7</v>
      </c>
      <c r="K71" s="25">
        <v>0.31</v>
      </c>
      <c r="L71" s="27" t="s">
        <v>1423</v>
      </c>
      <c r="M71" s="72" t="s">
        <v>1418</v>
      </c>
    </row>
    <row r="72" spans="1:13" ht="15.75">
      <c r="A72" s="104"/>
      <c r="B72" s="11" t="s">
        <v>1424</v>
      </c>
      <c r="C72" s="24">
        <v>120</v>
      </c>
      <c r="D72" s="25">
        <v>11.7</v>
      </c>
      <c r="E72" s="25">
        <v>5.4</v>
      </c>
      <c r="F72" s="25">
        <v>27.1</v>
      </c>
      <c r="G72" s="26">
        <v>204</v>
      </c>
      <c r="H72" s="25">
        <v>19.9</v>
      </c>
      <c r="I72" s="25">
        <v>25</v>
      </c>
      <c r="J72" s="25">
        <v>3.9</v>
      </c>
      <c r="K72" s="25">
        <v>4.3</v>
      </c>
      <c r="L72" s="27" t="s">
        <v>1423</v>
      </c>
      <c r="M72" s="72" t="s">
        <v>1420</v>
      </c>
    </row>
    <row r="73" spans="1:13" ht="15.75">
      <c r="A73" s="104" t="s">
        <v>1425</v>
      </c>
      <c r="B73" s="11" t="s">
        <v>1422</v>
      </c>
      <c r="C73" s="24">
        <v>160</v>
      </c>
      <c r="D73" s="25">
        <v>17.9</v>
      </c>
      <c r="E73" s="25">
        <v>11.73</v>
      </c>
      <c r="F73" s="25">
        <v>33.34</v>
      </c>
      <c r="G73" s="26">
        <v>311</v>
      </c>
      <c r="H73" s="25">
        <v>27.5</v>
      </c>
      <c r="I73" s="25">
        <v>41.3</v>
      </c>
      <c r="J73" s="25">
        <v>2.2</v>
      </c>
      <c r="K73" s="25">
        <v>0.39</v>
      </c>
      <c r="L73" s="27" t="s">
        <v>1423</v>
      </c>
      <c r="M73" s="72" t="s">
        <v>1418</v>
      </c>
    </row>
    <row r="74" spans="1:13" ht="15.75">
      <c r="A74" s="104"/>
      <c r="B74" s="11" t="s">
        <v>1424</v>
      </c>
      <c r="C74" s="24">
        <v>160</v>
      </c>
      <c r="D74" s="25">
        <v>15.3</v>
      </c>
      <c r="E74" s="25">
        <v>7.3</v>
      </c>
      <c r="F74" s="25">
        <v>36</v>
      </c>
      <c r="G74" s="26">
        <v>271</v>
      </c>
      <c r="H74" s="25">
        <v>26.13</v>
      </c>
      <c r="I74" s="25">
        <v>33</v>
      </c>
      <c r="J74" s="25">
        <v>5.1</v>
      </c>
      <c r="K74" s="25">
        <v>5.6</v>
      </c>
      <c r="L74" s="27" t="s">
        <v>1423</v>
      </c>
      <c r="M74" s="72" t="s">
        <v>1420</v>
      </c>
    </row>
    <row r="75" spans="1:13" ht="15.75">
      <c r="A75" s="104"/>
      <c r="B75" s="33" t="s">
        <v>196</v>
      </c>
      <c r="C75" s="24">
        <v>60</v>
      </c>
      <c r="D75" s="25">
        <v>7.4</v>
      </c>
      <c r="E75" s="25">
        <v>3</v>
      </c>
      <c r="F75" s="25">
        <v>8.2</v>
      </c>
      <c r="G75" s="26">
        <v>89</v>
      </c>
      <c r="H75" s="208">
        <v>10.2</v>
      </c>
      <c r="I75" s="208">
        <v>11.5</v>
      </c>
      <c r="J75" s="208">
        <v>2.4</v>
      </c>
      <c r="K75" s="208">
        <v>3.5</v>
      </c>
      <c r="L75" s="27" t="s">
        <v>197</v>
      </c>
      <c r="M75" s="72"/>
    </row>
    <row r="76" spans="1:13" ht="15.75">
      <c r="A76" s="104"/>
      <c r="B76" s="33" t="s">
        <v>196</v>
      </c>
      <c r="C76" s="24">
        <v>75</v>
      </c>
      <c r="D76" s="25">
        <v>9.3</v>
      </c>
      <c r="E76" s="25">
        <v>3.7</v>
      </c>
      <c r="F76" s="25">
        <v>10.26</v>
      </c>
      <c r="G76" s="26">
        <v>111.5</v>
      </c>
      <c r="H76" s="208">
        <v>12.8</v>
      </c>
      <c r="I76" s="208">
        <v>14.4</v>
      </c>
      <c r="J76" s="208">
        <v>3</v>
      </c>
      <c r="K76" s="208">
        <v>4.4</v>
      </c>
      <c r="L76" s="27" t="s">
        <v>197</v>
      </c>
      <c r="M76" s="72"/>
    </row>
    <row r="77" spans="1:13" ht="15.75">
      <c r="A77" s="122"/>
      <c r="B77" s="11" t="s">
        <v>196</v>
      </c>
      <c r="C77" s="34">
        <v>150</v>
      </c>
      <c r="D77" s="25">
        <v>18.59</v>
      </c>
      <c r="E77" s="25">
        <v>7.4</v>
      </c>
      <c r="F77" s="25">
        <v>20.51</v>
      </c>
      <c r="G77" s="36">
        <v>223</v>
      </c>
      <c r="H77" s="25">
        <v>25.5</v>
      </c>
      <c r="I77" s="25">
        <v>28.7</v>
      </c>
      <c r="J77" s="25">
        <v>5.9</v>
      </c>
      <c r="K77" s="25">
        <v>8.7</v>
      </c>
      <c r="L77" s="27" t="s">
        <v>197</v>
      </c>
      <c r="M77" s="45"/>
    </row>
    <row r="78" spans="1:13" ht="15.75">
      <c r="A78" s="122"/>
      <c r="B78" s="11" t="s">
        <v>196</v>
      </c>
      <c r="C78" s="34">
        <v>180</v>
      </c>
      <c r="D78" s="25">
        <v>22.5</v>
      </c>
      <c r="E78" s="25">
        <v>9.14</v>
      </c>
      <c r="F78" s="25">
        <v>24.73</v>
      </c>
      <c r="G78" s="36">
        <v>271</v>
      </c>
      <c r="H78" s="25">
        <v>31.1</v>
      </c>
      <c r="I78" s="25">
        <v>34.6</v>
      </c>
      <c r="J78" s="25">
        <v>7.1</v>
      </c>
      <c r="K78" s="25">
        <v>10.45</v>
      </c>
      <c r="L78" s="27" t="s">
        <v>197</v>
      </c>
      <c r="M78" s="45"/>
    </row>
    <row r="79" spans="1:13" ht="15.75">
      <c r="A79" s="122"/>
      <c r="B79" s="11" t="s">
        <v>1427</v>
      </c>
      <c r="C79" s="34">
        <v>50</v>
      </c>
      <c r="D79" s="25">
        <v>6.2</v>
      </c>
      <c r="E79" s="25">
        <v>5.1</v>
      </c>
      <c r="F79" s="25">
        <v>4.9</v>
      </c>
      <c r="G79" s="26">
        <v>91</v>
      </c>
      <c r="H79" s="25">
        <v>24.7</v>
      </c>
      <c r="I79" s="25">
        <v>13.7</v>
      </c>
      <c r="J79" s="25">
        <v>0.8</v>
      </c>
      <c r="K79" s="25">
        <v>1.7</v>
      </c>
      <c r="L79" s="27" t="s">
        <v>1428</v>
      </c>
      <c r="M79" s="45" t="s">
        <v>1429</v>
      </c>
    </row>
    <row r="80" spans="1:13" ht="15.75">
      <c r="A80" s="104" t="s">
        <v>1426</v>
      </c>
      <c r="B80" s="11" t="s">
        <v>1427</v>
      </c>
      <c r="C80" s="24">
        <v>60</v>
      </c>
      <c r="D80" s="25">
        <v>7.46</v>
      </c>
      <c r="E80" s="25">
        <v>6.15</v>
      </c>
      <c r="F80" s="25">
        <v>5.87</v>
      </c>
      <c r="G80" s="26">
        <v>109</v>
      </c>
      <c r="H80" s="25">
        <v>29.6</v>
      </c>
      <c r="I80" s="25">
        <v>16.4</v>
      </c>
      <c r="J80" s="25">
        <v>0.9</v>
      </c>
      <c r="K80" s="25">
        <v>2.04</v>
      </c>
      <c r="L80" s="27" t="s">
        <v>1428</v>
      </c>
      <c r="M80" s="72" t="s">
        <v>1429</v>
      </c>
    </row>
    <row r="81" spans="1:13" ht="15.75">
      <c r="A81" s="104"/>
      <c r="B81" s="11" t="s">
        <v>1427</v>
      </c>
      <c r="C81" s="24">
        <v>60</v>
      </c>
      <c r="D81" s="25">
        <v>7.18</v>
      </c>
      <c r="E81" s="25">
        <v>5.92</v>
      </c>
      <c r="F81" s="25">
        <v>5.39</v>
      </c>
      <c r="G81" s="26">
        <v>104</v>
      </c>
      <c r="H81" s="25">
        <v>18.5</v>
      </c>
      <c r="I81" s="25">
        <v>15.1</v>
      </c>
      <c r="J81" s="25">
        <v>0.8</v>
      </c>
      <c r="K81" s="25">
        <v>1.98</v>
      </c>
      <c r="L81" s="27" t="s">
        <v>1428</v>
      </c>
      <c r="M81" s="72" t="s">
        <v>1411</v>
      </c>
    </row>
    <row r="82" spans="1:13" ht="15.75">
      <c r="A82" s="104" t="s">
        <v>1430</v>
      </c>
      <c r="B82" s="11" t="s">
        <v>1427</v>
      </c>
      <c r="C82" s="24">
        <v>80</v>
      </c>
      <c r="D82" s="25">
        <v>9.98</v>
      </c>
      <c r="E82" s="25">
        <v>8.11</v>
      </c>
      <c r="F82" s="25">
        <v>8.04</v>
      </c>
      <c r="G82" s="26">
        <v>145</v>
      </c>
      <c r="H82" s="25">
        <v>38.6</v>
      </c>
      <c r="I82" s="25">
        <v>21.6</v>
      </c>
      <c r="J82" s="25">
        <v>1.1</v>
      </c>
      <c r="K82" s="25">
        <v>2.53</v>
      </c>
      <c r="L82" s="27" t="s">
        <v>1428</v>
      </c>
      <c r="M82" s="72" t="s">
        <v>1429</v>
      </c>
    </row>
    <row r="83" spans="1:13" ht="15.75">
      <c r="A83" s="104"/>
      <c r="B83" s="11" t="s">
        <v>1427</v>
      </c>
      <c r="C83" s="24">
        <v>80</v>
      </c>
      <c r="D83" s="25">
        <v>9.62</v>
      </c>
      <c r="E83" s="25">
        <v>7.81</v>
      </c>
      <c r="F83" s="25">
        <v>7.42</v>
      </c>
      <c r="G83" s="26">
        <v>138</v>
      </c>
      <c r="H83" s="25">
        <v>24.2</v>
      </c>
      <c r="I83" s="25">
        <v>20.1</v>
      </c>
      <c r="J83" s="25">
        <v>1.1</v>
      </c>
      <c r="K83" s="25">
        <v>2.45</v>
      </c>
      <c r="L83" s="27" t="s">
        <v>1428</v>
      </c>
      <c r="M83" s="72" t="s">
        <v>1411</v>
      </c>
    </row>
    <row r="84" spans="1:13" ht="15.75">
      <c r="A84" s="104" t="s">
        <v>1431</v>
      </c>
      <c r="B84" s="11" t="s">
        <v>1432</v>
      </c>
      <c r="C84" s="24">
        <v>60</v>
      </c>
      <c r="D84" s="25">
        <v>6.27</v>
      </c>
      <c r="E84" s="25">
        <v>4.38</v>
      </c>
      <c r="F84" s="25">
        <v>10.1</v>
      </c>
      <c r="G84" s="26">
        <v>105</v>
      </c>
      <c r="H84" s="25">
        <v>16.5</v>
      </c>
      <c r="I84" s="25">
        <v>14.2</v>
      </c>
      <c r="J84" s="25">
        <v>0.7</v>
      </c>
      <c r="K84" s="25">
        <v>0.09</v>
      </c>
      <c r="L84" s="27" t="s">
        <v>1433</v>
      </c>
      <c r="M84" s="72" t="s">
        <v>1429</v>
      </c>
    </row>
    <row r="85" spans="1:13" ht="15.75">
      <c r="A85" s="104"/>
      <c r="B85" s="11" t="s">
        <v>1432</v>
      </c>
      <c r="C85" s="24">
        <v>60</v>
      </c>
      <c r="D85" s="25">
        <v>6.08</v>
      </c>
      <c r="E85" s="25">
        <v>4.22</v>
      </c>
      <c r="F85" s="25">
        <v>9.76</v>
      </c>
      <c r="G85" s="26">
        <v>101</v>
      </c>
      <c r="H85" s="25">
        <v>8.8</v>
      </c>
      <c r="I85" s="25">
        <v>13.3</v>
      </c>
      <c r="J85" s="25">
        <v>0.7</v>
      </c>
      <c r="K85" s="25">
        <v>0</v>
      </c>
      <c r="L85" s="27" t="s">
        <v>1433</v>
      </c>
      <c r="M85" s="72" t="s">
        <v>1411</v>
      </c>
    </row>
    <row r="86" spans="1:13" ht="15.75">
      <c r="A86" s="104"/>
      <c r="B86" s="11" t="s">
        <v>1432</v>
      </c>
      <c r="C86" s="24">
        <v>80</v>
      </c>
      <c r="D86" s="25">
        <v>8.38</v>
      </c>
      <c r="E86" s="25">
        <v>5.32</v>
      </c>
      <c r="F86" s="25">
        <v>13.77</v>
      </c>
      <c r="G86" s="26">
        <v>137</v>
      </c>
      <c r="H86" s="25">
        <v>21.9</v>
      </c>
      <c r="I86" s="25">
        <v>19.1</v>
      </c>
      <c r="J86" s="25">
        <v>1</v>
      </c>
      <c r="K86" s="25">
        <v>0.12</v>
      </c>
      <c r="L86" s="27" t="s">
        <v>1433</v>
      </c>
      <c r="M86" s="72" t="s">
        <v>1429</v>
      </c>
    </row>
    <row r="87" spans="1:13" ht="15.75">
      <c r="A87" s="104"/>
      <c r="B87" s="11" t="s">
        <v>1432</v>
      </c>
      <c r="C87" s="24">
        <v>80</v>
      </c>
      <c r="D87" s="25">
        <v>8.14</v>
      </c>
      <c r="E87" s="25">
        <v>5.11</v>
      </c>
      <c r="F87" s="25">
        <v>13.33</v>
      </c>
      <c r="G87" s="26">
        <v>132</v>
      </c>
      <c r="H87" s="25">
        <v>11.9</v>
      </c>
      <c r="I87" s="25">
        <v>17.9</v>
      </c>
      <c r="J87" s="25">
        <v>1</v>
      </c>
      <c r="K87" s="25">
        <v>0</v>
      </c>
      <c r="L87" s="27" t="s">
        <v>1433</v>
      </c>
      <c r="M87" s="72" t="s">
        <v>1411</v>
      </c>
    </row>
    <row r="88" spans="1:13" ht="15.75">
      <c r="A88" s="104"/>
      <c r="B88" s="1" t="s">
        <v>1434</v>
      </c>
      <c r="C88" s="24">
        <v>60</v>
      </c>
      <c r="D88" s="25">
        <v>8.2</v>
      </c>
      <c r="E88" s="25">
        <v>8.9</v>
      </c>
      <c r="F88" s="25">
        <v>3.9</v>
      </c>
      <c r="G88" s="26">
        <v>130</v>
      </c>
      <c r="H88" s="208">
        <v>17.1</v>
      </c>
      <c r="I88" s="208">
        <v>15.12</v>
      </c>
      <c r="J88" s="208">
        <v>1.8</v>
      </c>
      <c r="K88" s="208">
        <v>0.1</v>
      </c>
      <c r="L88" s="27" t="s">
        <v>1435</v>
      </c>
      <c r="M88" s="72"/>
    </row>
    <row r="89" spans="1:13" ht="15.75">
      <c r="A89" s="104"/>
      <c r="B89" s="1" t="s">
        <v>1434</v>
      </c>
      <c r="C89" s="24">
        <v>75</v>
      </c>
      <c r="D89" s="25">
        <v>11.4</v>
      </c>
      <c r="E89" s="25">
        <v>11.4</v>
      </c>
      <c r="F89" s="25">
        <v>5.3</v>
      </c>
      <c r="G89" s="26">
        <v>170</v>
      </c>
      <c r="H89" s="25">
        <v>21.4</v>
      </c>
      <c r="I89" s="25">
        <v>18.9</v>
      </c>
      <c r="J89" s="25">
        <v>2.2</v>
      </c>
      <c r="K89" s="25">
        <v>0.1</v>
      </c>
      <c r="L89" s="27" t="s">
        <v>1435</v>
      </c>
      <c r="M89" s="72"/>
    </row>
    <row r="90" spans="1:13" ht="15.75">
      <c r="A90" s="104"/>
      <c r="B90" s="1" t="s">
        <v>1434</v>
      </c>
      <c r="C90" s="24">
        <v>115</v>
      </c>
      <c r="D90" s="25">
        <v>15.9</v>
      </c>
      <c r="E90" s="25">
        <v>17.7</v>
      </c>
      <c r="F90" s="25">
        <v>8</v>
      </c>
      <c r="G90" s="26">
        <v>260</v>
      </c>
      <c r="H90" s="25">
        <v>28.7</v>
      </c>
      <c r="I90" s="25">
        <v>21.9</v>
      </c>
      <c r="J90" s="25">
        <v>2.5</v>
      </c>
      <c r="K90" s="25">
        <v>0.1</v>
      </c>
      <c r="L90" s="27" t="s">
        <v>1435</v>
      </c>
      <c r="M90" s="72"/>
    </row>
    <row r="91" spans="1:13" ht="15.75">
      <c r="A91" s="104"/>
      <c r="B91" s="11" t="s">
        <v>1436</v>
      </c>
      <c r="C91" s="34">
        <v>120</v>
      </c>
      <c r="D91" s="25">
        <v>10.1</v>
      </c>
      <c r="E91" s="25">
        <v>6.4</v>
      </c>
      <c r="F91" s="25">
        <v>15</v>
      </c>
      <c r="G91" s="36">
        <v>158</v>
      </c>
      <c r="H91" s="25">
        <v>43.1</v>
      </c>
      <c r="I91" s="25">
        <v>32.5</v>
      </c>
      <c r="J91" s="25">
        <v>1.1</v>
      </c>
      <c r="K91" s="25">
        <v>15.03</v>
      </c>
      <c r="L91" s="27" t="s">
        <v>1437</v>
      </c>
      <c r="M91" s="33">
        <v>220</v>
      </c>
    </row>
    <row r="92" spans="1:13" ht="15.75">
      <c r="A92" s="104"/>
      <c r="B92" s="11" t="s">
        <v>1436</v>
      </c>
      <c r="C92" s="34">
        <v>160</v>
      </c>
      <c r="D92" s="25">
        <v>13.5</v>
      </c>
      <c r="E92" s="25">
        <v>8.5</v>
      </c>
      <c r="F92" s="25">
        <v>19.5</v>
      </c>
      <c r="G92" s="36">
        <v>208</v>
      </c>
      <c r="H92" s="25">
        <v>57.3</v>
      </c>
      <c r="I92" s="25">
        <v>43</v>
      </c>
      <c r="J92" s="25">
        <v>1.5</v>
      </c>
      <c r="K92" s="25">
        <v>20.03</v>
      </c>
      <c r="L92" s="27" t="s">
        <v>1437</v>
      </c>
      <c r="M92" s="33">
        <v>220</v>
      </c>
    </row>
    <row r="93" spans="1:13" ht="15.75">
      <c r="A93" s="104"/>
      <c r="B93" s="11" t="s">
        <v>131</v>
      </c>
      <c r="C93" s="34">
        <v>120</v>
      </c>
      <c r="D93" s="25">
        <v>10.61</v>
      </c>
      <c r="E93" s="25">
        <v>6.81</v>
      </c>
      <c r="F93" s="25">
        <v>15.04</v>
      </c>
      <c r="G93" s="36">
        <v>164</v>
      </c>
      <c r="H93" s="25">
        <v>45.2</v>
      </c>
      <c r="I93" s="25">
        <v>33</v>
      </c>
      <c r="J93" s="25">
        <v>1.2</v>
      </c>
      <c r="K93" s="25">
        <v>15.03</v>
      </c>
      <c r="L93" s="27" t="s">
        <v>132</v>
      </c>
      <c r="M93" s="33">
        <v>220</v>
      </c>
    </row>
    <row r="94" spans="1:13" ht="15.75">
      <c r="A94" s="104"/>
      <c r="B94" s="11" t="s">
        <v>131</v>
      </c>
      <c r="C94" s="34">
        <v>160</v>
      </c>
      <c r="D94" s="25">
        <v>14.12</v>
      </c>
      <c r="E94" s="25">
        <v>9.04</v>
      </c>
      <c r="F94" s="25">
        <v>20.2</v>
      </c>
      <c r="G94" s="36">
        <v>219</v>
      </c>
      <c r="H94" s="25">
        <v>60</v>
      </c>
      <c r="I94" s="25">
        <v>44.1</v>
      </c>
      <c r="J94" s="25">
        <v>1.6</v>
      </c>
      <c r="K94" s="25">
        <v>20.03</v>
      </c>
      <c r="L94" s="27" t="s">
        <v>132</v>
      </c>
      <c r="M94" s="33">
        <v>220</v>
      </c>
    </row>
    <row r="95" spans="2:13" ht="15.75">
      <c r="B95" s="11" t="s">
        <v>1438</v>
      </c>
      <c r="C95" s="24">
        <v>120</v>
      </c>
      <c r="D95" s="25">
        <v>9.43</v>
      </c>
      <c r="E95" s="25">
        <v>5.8</v>
      </c>
      <c r="F95" s="25">
        <v>16.76</v>
      </c>
      <c r="G95" s="26">
        <v>157</v>
      </c>
      <c r="H95" s="25">
        <v>21</v>
      </c>
      <c r="I95" s="25">
        <v>25.5</v>
      </c>
      <c r="J95" s="25">
        <v>1</v>
      </c>
      <c r="K95" s="25">
        <v>5.83</v>
      </c>
      <c r="L95" s="27" t="s">
        <v>1439</v>
      </c>
      <c r="M95" s="72" t="s">
        <v>1440</v>
      </c>
    </row>
    <row r="96" spans="2:13" ht="15.75">
      <c r="B96" s="11" t="s">
        <v>1441</v>
      </c>
      <c r="C96" s="24">
        <v>120</v>
      </c>
      <c r="D96" s="25">
        <v>9.18</v>
      </c>
      <c r="E96" s="25">
        <v>5.6</v>
      </c>
      <c r="F96" s="25">
        <v>9.13</v>
      </c>
      <c r="G96" s="26">
        <v>124</v>
      </c>
      <c r="H96" s="25">
        <v>20.2</v>
      </c>
      <c r="I96" s="25">
        <v>21</v>
      </c>
      <c r="J96" s="25">
        <v>0.9</v>
      </c>
      <c r="K96" s="25">
        <v>2.3</v>
      </c>
      <c r="L96" s="27" t="s">
        <v>1439</v>
      </c>
      <c r="M96" s="72" t="s">
        <v>1442</v>
      </c>
    </row>
    <row r="97" spans="2:13" ht="15.75">
      <c r="B97" s="11" t="s">
        <v>1443</v>
      </c>
      <c r="C97" s="24">
        <v>120</v>
      </c>
      <c r="D97" s="25">
        <v>9.77</v>
      </c>
      <c r="E97" s="25">
        <v>5.74</v>
      </c>
      <c r="F97" s="25">
        <v>16.3</v>
      </c>
      <c r="G97" s="26">
        <v>156</v>
      </c>
      <c r="H97" s="25">
        <v>20.3</v>
      </c>
      <c r="I97" s="25">
        <v>32.7</v>
      </c>
      <c r="J97" s="25">
        <v>1.4</v>
      </c>
      <c r="K97" s="25">
        <v>9.38</v>
      </c>
      <c r="L97" s="27" t="s">
        <v>1439</v>
      </c>
      <c r="M97" s="72" t="s">
        <v>1444</v>
      </c>
    </row>
    <row r="98" spans="2:13" ht="15.75">
      <c r="B98" s="11" t="s">
        <v>1445</v>
      </c>
      <c r="C98" s="24">
        <v>120</v>
      </c>
      <c r="D98" s="25">
        <v>9.24</v>
      </c>
      <c r="E98" s="25">
        <v>5.6</v>
      </c>
      <c r="F98" s="25">
        <v>9.28</v>
      </c>
      <c r="G98" s="26">
        <v>124</v>
      </c>
      <c r="H98" s="25">
        <v>15.3</v>
      </c>
      <c r="I98" s="25">
        <v>19.7</v>
      </c>
      <c r="J98" s="25">
        <v>1</v>
      </c>
      <c r="K98" s="25">
        <v>71.6</v>
      </c>
      <c r="L98" s="27" t="s">
        <v>1439</v>
      </c>
      <c r="M98" s="72" t="s">
        <v>1446</v>
      </c>
    </row>
    <row r="99" spans="2:13" ht="15.75">
      <c r="B99" s="11" t="s">
        <v>1438</v>
      </c>
      <c r="C99" s="24">
        <v>160</v>
      </c>
      <c r="D99" s="25">
        <v>12.38</v>
      </c>
      <c r="E99" s="25">
        <v>7.7</v>
      </c>
      <c r="F99" s="25">
        <v>22.4</v>
      </c>
      <c r="G99" s="26">
        <v>209</v>
      </c>
      <c r="H99" s="25">
        <v>28</v>
      </c>
      <c r="I99" s="25">
        <v>34</v>
      </c>
      <c r="J99" s="25">
        <v>1.3</v>
      </c>
      <c r="K99" s="25">
        <v>7.7</v>
      </c>
      <c r="L99" s="27" t="s">
        <v>1439</v>
      </c>
      <c r="M99" s="72" t="s">
        <v>1440</v>
      </c>
    </row>
    <row r="100" spans="2:13" ht="15.75">
      <c r="B100" s="11" t="s">
        <v>1441</v>
      </c>
      <c r="C100" s="24">
        <v>160</v>
      </c>
      <c r="D100" s="25">
        <v>12.3</v>
      </c>
      <c r="E100" s="25">
        <v>7.5</v>
      </c>
      <c r="F100" s="25">
        <v>12.1</v>
      </c>
      <c r="G100" s="26">
        <v>165</v>
      </c>
      <c r="H100" s="25">
        <v>26.5</v>
      </c>
      <c r="I100" s="25">
        <v>28</v>
      </c>
      <c r="J100" s="25">
        <v>1.2</v>
      </c>
      <c r="K100" s="25">
        <v>3.1</v>
      </c>
      <c r="L100" s="27" t="s">
        <v>1439</v>
      </c>
      <c r="M100" s="72" t="s">
        <v>1442</v>
      </c>
    </row>
    <row r="101" spans="2:13" ht="15.75">
      <c r="B101" s="11" t="s">
        <v>1443</v>
      </c>
      <c r="C101" s="24">
        <v>160</v>
      </c>
      <c r="D101" s="25">
        <v>13.1</v>
      </c>
      <c r="E101" s="25">
        <v>7.57</v>
      </c>
      <c r="F101" s="25">
        <v>21.7</v>
      </c>
      <c r="G101" s="26">
        <v>208</v>
      </c>
      <c r="H101" s="25">
        <v>27.1</v>
      </c>
      <c r="I101" s="25">
        <v>43.6</v>
      </c>
      <c r="J101" s="25">
        <v>1.9</v>
      </c>
      <c r="K101" s="25">
        <v>12.5</v>
      </c>
      <c r="L101" s="27" t="s">
        <v>1439</v>
      </c>
      <c r="M101" s="72" t="s">
        <v>1444</v>
      </c>
    </row>
    <row r="102" spans="2:13" ht="15.75">
      <c r="B102" s="11" t="s">
        <v>1445</v>
      </c>
      <c r="C102" s="24">
        <v>160</v>
      </c>
      <c r="D102" s="25">
        <v>12.3</v>
      </c>
      <c r="E102" s="25">
        <v>7.49</v>
      </c>
      <c r="F102" s="25">
        <v>12.4</v>
      </c>
      <c r="G102" s="26">
        <v>165</v>
      </c>
      <c r="H102" s="25">
        <v>20</v>
      </c>
      <c r="I102" s="25">
        <v>26.3</v>
      </c>
      <c r="J102" s="25">
        <v>1.3</v>
      </c>
      <c r="K102" s="25">
        <v>95.1</v>
      </c>
      <c r="L102" s="27" t="s">
        <v>1439</v>
      </c>
      <c r="M102" s="72" t="s">
        <v>1446</v>
      </c>
    </row>
    <row r="103" spans="2:14" ht="16.5" customHeight="1">
      <c r="B103" s="11" t="s">
        <v>131</v>
      </c>
      <c r="C103" s="34">
        <v>150</v>
      </c>
      <c r="D103" s="25">
        <v>8.9</v>
      </c>
      <c r="E103" s="25">
        <v>12.2</v>
      </c>
      <c r="F103" s="25">
        <v>11.1</v>
      </c>
      <c r="G103" s="36">
        <v>190</v>
      </c>
      <c r="H103" s="25">
        <v>50.4</v>
      </c>
      <c r="I103" s="25">
        <v>29.2</v>
      </c>
      <c r="J103" s="25">
        <v>1.6</v>
      </c>
      <c r="K103" s="25">
        <v>43.2</v>
      </c>
      <c r="L103" s="258" t="s">
        <v>1447</v>
      </c>
      <c r="M103" s="259"/>
      <c r="N103" s="197"/>
    </row>
    <row r="104" spans="2:14" ht="15.75">
      <c r="B104" s="11" t="s">
        <v>131</v>
      </c>
      <c r="C104" s="34">
        <v>200</v>
      </c>
      <c r="D104" s="25">
        <v>11.9</v>
      </c>
      <c r="E104" s="25">
        <v>16.3</v>
      </c>
      <c r="F104" s="25">
        <v>14.8</v>
      </c>
      <c r="G104" s="36">
        <v>253</v>
      </c>
      <c r="H104" s="25">
        <v>67.2</v>
      </c>
      <c r="I104" s="25">
        <v>38.9</v>
      </c>
      <c r="J104" s="25">
        <v>2.1</v>
      </c>
      <c r="K104" s="25">
        <v>18.6</v>
      </c>
      <c r="L104" s="258" t="s">
        <v>1447</v>
      </c>
      <c r="M104" s="259"/>
      <c r="N104" s="86"/>
    </row>
    <row r="105" spans="2:13" ht="15.75">
      <c r="B105" s="11" t="s">
        <v>1448</v>
      </c>
      <c r="C105" s="24">
        <v>50</v>
      </c>
      <c r="D105" s="25">
        <v>12.5</v>
      </c>
      <c r="E105" s="25">
        <v>10.7</v>
      </c>
      <c r="F105" s="25">
        <v>0.5</v>
      </c>
      <c r="G105" s="26">
        <v>131.5</v>
      </c>
      <c r="H105" s="25">
        <v>20.2</v>
      </c>
      <c r="I105" s="25">
        <v>14</v>
      </c>
      <c r="J105" s="25">
        <v>1.6</v>
      </c>
      <c r="K105" s="25">
        <v>0.8</v>
      </c>
      <c r="L105" s="27" t="s">
        <v>1449</v>
      </c>
      <c r="M105" s="123"/>
    </row>
    <row r="106" spans="2:13" ht="15.75">
      <c r="B106" s="11" t="s">
        <v>1448</v>
      </c>
      <c r="C106" s="24">
        <v>70</v>
      </c>
      <c r="D106" s="25">
        <v>17.4</v>
      </c>
      <c r="E106" s="25">
        <v>14.9</v>
      </c>
      <c r="F106" s="25">
        <v>0.7</v>
      </c>
      <c r="G106" s="26">
        <v>184</v>
      </c>
      <c r="H106" s="25">
        <v>28.2</v>
      </c>
      <c r="I106" s="25">
        <v>19.6</v>
      </c>
      <c r="J106" s="25">
        <v>2.2</v>
      </c>
      <c r="K106" s="25">
        <v>1.1</v>
      </c>
      <c r="L106" s="27" t="s">
        <v>1449</v>
      </c>
      <c r="M106" s="123"/>
    </row>
    <row r="107" spans="2:13" ht="15.75">
      <c r="B107" s="11" t="s">
        <v>1448</v>
      </c>
      <c r="C107" s="24">
        <v>100</v>
      </c>
      <c r="D107" s="25">
        <v>24.9</v>
      </c>
      <c r="E107" s="25">
        <v>21.3</v>
      </c>
      <c r="F107" s="25">
        <v>1</v>
      </c>
      <c r="G107" s="26">
        <v>263</v>
      </c>
      <c r="H107" s="25">
        <v>40.3</v>
      </c>
      <c r="I107" s="25">
        <v>28</v>
      </c>
      <c r="J107" s="25">
        <v>3.1</v>
      </c>
      <c r="K107" s="25">
        <v>1.6</v>
      </c>
      <c r="L107" s="27" t="s">
        <v>1449</v>
      </c>
      <c r="M107" s="123"/>
    </row>
    <row r="108" spans="2:13" ht="15.75">
      <c r="B108" s="11" t="s">
        <v>2112</v>
      </c>
      <c r="C108" s="24">
        <v>150</v>
      </c>
      <c r="D108" s="25">
        <v>11.15</v>
      </c>
      <c r="E108" s="25">
        <v>12.24</v>
      </c>
      <c r="F108" s="25">
        <v>27.05</v>
      </c>
      <c r="G108" s="26">
        <v>263</v>
      </c>
      <c r="H108" s="25">
        <v>12.3</v>
      </c>
      <c r="I108" s="25">
        <v>35.6</v>
      </c>
      <c r="J108" s="25">
        <v>2</v>
      </c>
      <c r="K108" s="25">
        <v>1</v>
      </c>
      <c r="L108" s="27" t="s">
        <v>31</v>
      </c>
      <c r="M108" s="123"/>
    </row>
    <row r="109" spans="2:13" ht="15.75">
      <c r="B109" s="11" t="s">
        <v>2112</v>
      </c>
      <c r="C109" s="24">
        <v>200</v>
      </c>
      <c r="D109" s="25">
        <v>14.9</v>
      </c>
      <c r="E109" s="25">
        <v>16.3</v>
      </c>
      <c r="F109" s="25">
        <v>36.1</v>
      </c>
      <c r="G109" s="26">
        <v>351</v>
      </c>
      <c r="H109" s="25">
        <v>16.4</v>
      </c>
      <c r="I109" s="25">
        <v>47.5</v>
      </c>
      <c r="J109" s="25">
        <v>2.7</v>
      </c>
      <c r="K109" s="25">
        <v>1.3</v>
      </c>
      <c r="L109" s="27" t="s">
        <v>31</v>
      </c>
      <c r="M109" s="123"/>
    </row>
    <row r="110" spans="2:13" ht="15.75">
      <c r="B110" s="11" t="s">
        <v>2112</v>
      </c>
      <c r="C110" s="24">
        <v>255</v>
      </c>
      <c r="D110" s="25">
        <v>18.95</v>
      </c>
      <c r="E110" s="25">
        <v>20.81</v>
      </c>
      <c r="F110" s="25">
        <v>45.99</v>
      </c>
      <c r="G110" s="26">
        <v>447</v>
      </c>
      <c r="H110" s="25">
        <v>20.9</v>
      </c>
      <c r="I110" s="25">
        <v>60.5</v>
      </c>
      <c r="J110" s="25">
        <v>3.4</v>
      </c>
      <c r="K110" s="25">
        <v>1.7</v>
      </c>
      <c r="L110" s="27" t="s">
        <v>31</v>
      </c>
      <c r="M110" s="123"/>
    </row>
    <row r="111" spans="2:13" ht="15.75">
      <c r="B111" s="11" t="s">
        <v>1450</v>
      </c>
      <c r="C111" s="24">
        <v>150</v>
      </c>
      <c r="D111" s="25">
        <v>14.1</v>
      </c>
      <c r="E111" s="25">
        <v>12.6</v>
      </c>
      <c r="F111" s="25">
        <v>12.5</v>
      </c>
      <c r="G111" s="26">
        <v>220</v>
      </c>
      <c r="H111" s="25">
        <v>101</v>
      </c>
      <c r="I111" s="25">
        <v>37.8</v>
      </c>
      <c r="J111" s="25">
        <v>2.5</v>
      </c>
      <c r="K111" s="25">
        <v>54.4</v>
      </c>
      <c r="L111" s="27" t="s">
        <v>1451</v>
      </c>
      <c r="M111" s="123"/>
    </row>
    <row r="112" spans="2:13" ht="15.75">
      <c r="B112" s="11" t="s">
        <v>1450</v>
      </c>
      <c r="C112" s="24">
        <v>200</v>
      </c>
      <c r="D112" s="25">
        <v>18.8</v>
      </c>
      <c r="E112" s="25">
        <v>16.8</v>
      </c>
      <c r="F112" s="25">
        <v>16.6</v>
      </c>
      <c r="G112" s="26">
        <v>293</v>
      </c>
      <c r="H112" s="25">
        <v>154.9</v>
      </c>
      <c r="I112" s="25">
        <v>58</v>
      </c>
      <c r="J112" s="25">
        <v>3.8</v>
      </c>
      <c r="K112" s="25">
        <v>83.4</v>
      </c>
      <c r="L112" s="27" t="s">
        <v>1451</v>
      </c>
      <c r="M112" s="123"/>
    </row>
    <row r="113" spans="2:13" ht="15.75">
      <c r="B113" s="11" t="s">
        <v>1452</v>
      </c>
      <c r="C113" s="24">
        <v>90</v>
      </c>
      <c r="D113" s="25">
        <v>16.5</v>
      </c>
      <c r="E113" s="25">
        <v>14.6</v>
      </c>
      <c r="F113" s="25">
        <v>4.9</v>
      </c>
      <c r="G113" s="26">
        <v>220</v>
      </c>
      <c r="H113" s="25">
        <v>46.9</v>
      </c>
      <c r="I113" s="25">
        <v>23.4</v>
      </c>
      <c r="J113" s="25">
        <v>2.4</v>
      </c>
      <c r="K113" s="25">
        <v>0</v>
      </c>
      <c r="L113" s="27" t="s">
        <v>1453</v>
      </c>
      <c r="M113" s="123"/>
    </row>
    <row r="114" spans="2:13" ht="15.75">
      <c r="B114" s="11" t="s">
        <v>1452</v>
      </c>
      <c r="C114" s="24">
        <v>60</v>
      </c>
      <c r="D114" s="25">
        <v>11</v>
      </c>
      <c r="E114" s="25">
        <v>9.7</v>
      </c>
      <c r="F114" s="25">
        <v>3.3</v>
      </c>
      <c r="G114" s="26">
        <v>146</v>
      </c>
      <c r="H114" s="25">
        <v>31.3</v>
      </c>
      <c r="I114" s="25">
        <v>15.6</v>
      </c>
      <c r="J114" s="25">
        <v>1.6</v>
      </c>
      <c r="K114" s="25">
        <v>0</v>
      </c>
      <c r="L114" s="27" t="s">
        <v>1453</v>
      </c>
      <c r="M114" s="123"/>
    </row>
    <row r="115" spans="2:13" ht="15.75">
      <c r="B115" s="11" t="s">
        <v>1454</v>
      </c>
      <c r="C115" s="24" t="s">
        <v>1455</v>
      </c>
      <c r="D115" s="25">
        <v>16.9</v>
      </c>
      <c r="E115" s="25">
        <v>18.2</v>
      </c>
      <c r="F115" s="25">
        <v>5</v>
      </c>
      <c r="G115" s="26">
        <v>253</v>
      </c>
      <c r="H115" s="25">
        <v>48.1</v>
      </c>
      <c r="I115" s="25">
        <v>23.4</v>
      </c>
      <c r="J115" s="25">
        <v>2.4</v>
      </c>
      <c r="K115" s="25">
        <v>0</v>
      </c>
      <c r="L115" s="27" t="s">
        <v>1453</v>
      </c>
      <c r="M115" s="123"/>
    </row>
    <row r="116" spans="2:13" ht="15.75">
      <c r="B116" s="11" t="s">
        <v>1454</v>
      </c>
      <c r="C116" s="24" t="s">
        <v>1456</v>
      </c>
      <c r="D116" s="25">
        <v>11</v>
      </c>
      <c r="E116" s="25">
        <v>11.8</v>
      </c>
      <c r="F116" s="25">
        <v>3.3</v>
      </c>
      <c r="G116" s="26">
        <v>166</v>
      </c>
      <c r="H116" s="25">
        <v>31.8</v>
      </c>
      <c r="I116" s="25">
        <v>15.6</v>
      </c>
      <c r="J116" s="25">
        <v>1.6</v>
      </c>
      <c r="K116" s="25">
        <v>0</v>
      </c>
      <c r="L116" s="27" t="s">
        <v>1453</v>
      </c>
      <c r="M116" s="123"/>
    </row>
    <row r="117" spans="2:13" ht="15.75">
      <c r="B117" s="11" t="s">
        <v>1457</v>
      </c>
      <c r="C117" s="24">
        <v>130</v>
      </c>
      <c r="D117" s="25">
        <v>12.5</v>
      </c>
      <c r="E117" s="25">
        <v>10.8</v>
      </c>
      <c r="F117" s="25">
        <v>14.8</v>
      </c>
      <c r="G117" s="26">
        <v>206</v>
      </c>
      <c r="H117" s="25">
        <v>80.4</v>
      </c>
      <c r="I117" s="25">
        <v>34.3</v>
      </c>
      <c r="J117" s="25">
        <v>2.3</v>
      </c>
      <c r="K117" s="25">
        <v>57.6</v>
      </c>
      <c r="L117" s="27" t="s">
        <v>1458</v>
      </c>
      <c r="M117" s="123"/>
    </row>
    <row r="118" spans="2:13" ht="15.75">
      <c r="B118" s="11" t="s">
        <v>1457</v>
      </c>
      <c r="C118" s="24">
        <v>180</v>
      </c>
      <c r="D118" s="25">
        <v>17.3</v>
      </c>
      <c r="E118" s="25">
        <v>15</v>
      </c>
      <c r="F118" s="25">
        <v>20.4</v>
      </c>
      <c r="G118" s="26">
        <v>286</v>
      </c>
      <c r="H118" s="25">
        <v>111.3</v>
      </c>
      <c r="I118" s="25">
        <v>47.5</v>
      </c>
      <c r="J118" s="25">
        <v>3.2</v>
      </c>
      <c r="K118" s="25">
        <v>79.8</v>
      </c>
      <c r="L118" s="27" t="s">
        <v>1458</v>
      </c>
      <c r="M118" s="123"/>
    </row>
    <row r="119" spans="2:13" ht="15.75">
      <c r="B119" s="11" t="s">
        <v>2054</v>
      </c>
      <c r="C119" s="24">
        <v>110</v>
      </c>
      <c r="D119" s="25">
        <v>15.7</v>
      </c>
      <c r="E119" s="25">
        <v>13</v>
      </c>
      <c r="F119" s="25">
        <v>5.3</v>
      </c>
      <c r="G119" s="26">
        <v>199</v>
      </c>
      <c r="H119" s="25">
        <v>17.4</v>
      </c>
      <c r="I119" s="25">
        <v>17.5</v>
      </c>
      <c r="J119" s="25">
        <v>1.7</v>
      </c>
      <c r="K119" s="25">
        <v>1.6</v>
      </c>
      <c r="L119" s="27" t="s">
        <v>1459</v>
      </c>
      <c r="M119" s="123"/>
    </row>
    <row r="120" spans="2:13" ht="15.75">
      <c r="B120" s="297" t="s">
        <v>2053</v>
      </c>
      <c r="C120" s="296">
        <v>150</v>
      </c>
      <c r="D120" s="298">
        <v>21.9</v>
      </c>
      <c r="E120" s="298">
        <v>18.3</v>
      </c>
      <c r="F120" s="298">
        <v>7.2</v>
      </c>
      <c r="G120" s="299">
        <v>277</v>
      </c>
      <c r="H120" s="298">
        <v>26.9</v>
      </c>
      <c r="I120" s="298">
        <v>31.9</v>
      </c>
      <c r="J120" s="298">
        <v>3.3</v>
      </c>
      <c r="K120" s="298">
        <v>2.1</v>
      </c>
      <c r="L120" s="300" t="s">
        <v>1459</v>
      </c>
      <c r="M120" s="99"/>
    </row>
    <row r="121" spans="2:12" ht="15.75">
      <c r="B121" s="301" t="s">
        <v>2057</v>
      </c>
      <c r="C121" s="302">
        <v>80</v>
      </c>
      <c r="D121" s="303">
        <v>13.2</v>
      </c>
      <c r="E121" s="303">
        <v>8.9</v>
      </c>
      <c r="F121" s="303">
        <v>12.3</v>
      </c>
      <c r="G121" s="302">
        <v>206</v>
      </c>
      <c r="H121" s="303">
        <v>27.6</v>
      </c>
      <c r="I121" s="303">
        <v>18.5</v>
      </c>
      <c r="J121" s="303">
        <v>1.9</v>
      </c>
      <c r="K121" s="303">
        <v>0.5</v>
      </c>
      <c r="L121" s="301" t="s">
        <v>2052</v>
      </c>
    </row>
    <row r="122" spans="2:12" ht="15.75">
      <c r="B122" s="301" t="s">
        <v>2057</v>
      </c>
      <c r="C122" s="302">
        <v>60</v>
      </c>
      <c r="D122" s="303">
        <v>9.9</v>
      </c>
      <c r="E122" s="303">
        <v>6.7</v>
      </c>
      <c r="F122" s="303">
        <v>9.2</v>
      </c>
      <c r="G122" s="302">
        <v>155</v>
      </c>
      <c r="H122" s="303">
        <v>20.7</v>
      </c>
      <c r="I122" s="303">
        <v>13.9</v>
      </c>
      <c r="J122" s="303">
        <v>1.4</v>
      </c>
      <c r="K122" s="303">
        <v>0.4</v>
      </c>
      <c r="L122" s="301" t="s">
        <v>2052</v>
      </c>
    </row>
    <row r="123" spans="2:12" ht="15.75">
      <c r="B123" s="301" t="s">
        <v>2056</v>
      </c>
      <c r="C123" s="314">
        <v>60</v>
      </c>
      <c r="D123" s="315">
        <v>9.9</v>
      </c>
      <c r="E123" s="315">
        <v>6.7</v>
      </c>
      <c r="F123" s="316">
        <v>9.2</v>
      </c>
      <c r="G123" s="317">
        <v>137</v>
      </c>
      <c r="H123" s="315">
        <v>22.4</v>
      </c>
      <c r="I123" s="315">
        <v>12.9</v>
      </c>
      <c r="J123" s="315">
        <v>0.9</v>
      </c>
      <c r="K123" s="315">
        <v>1.1</v>
      </c>
      <c r="L123" s="301" t="s">
        <v>2052</v>
      </c>
    </row>
    <row r="124" spans="2:12" ht="15.75">
      <c r="B124" s="301" t="s">
        <v>2056</v>
      </c>
      <c r="C124" s="314">
        <v>80</v>
      </c>
      <c r="D124" s="315">
        <v>13.2</v>
      </c>
      <c r="E124" s="315">
        <f>E123/D123*D124</f>
        <v>8.933333333333334</v>
      </c>
      <c r="F124" s="315">
        <v>12.3</v>
      </c>
      <c r="G124" s="317">
        <v>183</v>
      </c>
      <c r="H124" s="315">
        <v>29.9</v>
      </c>
      <c r="I124" s="315">
        <v>17.2</v>
      </c>
      <c r="J124" s="315">
        <v>1.2</v>
      </c>
      <c r="K124" s="315">
        <v>1.5</v>
      </c>
      <c r="L124" s="301" t="s">
        <v>2052</v>
      </c>
    </row>
    <row r="125" spans="2:12" ht="15.75">
      <c r="B125" s="323" t="s">
        <v>2058</v>
      </c>
      <c r="C125" s="302">
        <v>90</v>
      </c>
      <c r="D125" s="324">
        <v>14.1</v>
      </c>
      <c r="E125" s="324">
        <v>10</v>
      </c>
      <c r="F125" s="324">
        <v>3.6</v>
      </c>
      <c r="G125" s="325">
        <v>165.4</v>
      </c>
      <c r="H125" s="324">
        <v>10.7</v>
      </c>
      <c r="I125" s="324">
        <v>18.2</v>
      </c>
      <c r="J125" s="324">
        <v>5.4</v>
      </c>
      <c r="K125" s="324">
        <v>27.8</v>
      </c>
      <c r="L125" s="326" t="s">
        <v>2059</v>
      </c>
    </row>
    <row r="126" spans="2:12" ht="15.75">
      <c r="B126" s="323" t="s">
        <v>2060</v>
      </c>
      <c r="C126" s="302">
        <v>135</v>
      </c>
      <c r="D126" s="324">
        <v>21.2</v>
      </c>
      <c r="E126" s="324">
        <v>15.1</v>
      </c>
      <c r="F126" s="324">
        <v>5.4</v>
      </c>
      <c r="G126" s="325">
        <v>248</v>
      </c>
      <c r="H126" s="324">
        <f>H125/50*75</f>
        <v>16.05</v>
      </c>
      <c r="I126" s="324">
        <f>I125/50*75</f>
        <v>27.3</v>
      </c>
      <c r="J126" s="324">
        <f>J125/50*75</f>
        <v>8.100000000000001</v>
      </c>
      <c r="K126" s="324">
        <f>K125/50*75</f>
        <v>41.7</v>
      </c>
      <c r="L126" s="326" t="s">
        <v>2059</v>
      </c>
    </row>
    <row r="127" spans="2:12" ht="15.75">
      <c r="B127" s="301" t="s">
        <v>2118</v>
      </c>
      <c r="C127" s="302">
        <v>50</v>
      </c>
      <c r="D127" s="324">
        <v>9.7</v>
      </c>
      <c r="E127" s="324">
        <v>3.3</v>
      </c>
      <c r="F127" s="324">
        <v>3.5</v>
      </c>
      <c r="G127" s="437">
        <v>83</v>
      </c>
      <c r="H127" s="324">
        <v>18.4</v>
      </c>
      <c r="I127" s="324">
        <v>9.8</v>
      </c>
      <c r="J127" s="324">
        <v>3.2</v>
      </c>
      <c r="K127" s="324">
        <v>7.3</v>
      </c>
      <c r="L127" s="301" t="s">
        <v>2120</v>
      </c>
    </row>
    <row r="128" spans="2:12" ht="15.75">
      <c r="B128" s="301" t="s">
        <v>2118</v>
      </c>
      <c r="C128" s="344">
        <v>60</v>
      </c>
      <c r="D128" s="430">
        <v>11.6</v>
      </c>
      <c r="E128" s="430">
        <v>4</v>
      </c>
      <c r="F128" s="430">
        <v>4.2</v>
      </c>
      <c r="G128" s="434">
        <v>99</v>
      </c>
      <c r="H128" s="431">
        <v>22.1</v>
      </c>
      <c r="I128" s="431">
        <v>11.7</v>
      </c>
      <c r="J128" s="431">
        <v>3.8</v>
      </c>
      <c r="K128" s="431">
        <v>8.7</v>
      </c>
      <c r="L128" s="301" t="s">
        <v>2120</v>
      </c>
    </row>
    <row r="129" spans="2:12" ht="15.75">
      <c r="B129" s="301" t="s">
        <v>2118</v>
      </c>
      <c r="C129" s="344">
        <v>70</v>
      </c>
      <c r="D129" s="438">
        <v>13.6</v>
      </c>
      <c r="E129" s="438">
        <v>4.7</v>
      </c>
      <c r="F129" s="438">
        <v>4.8</v>
      </c>
      <c r="G129" s="439">
        <v>116</v>
      </c>
      <c r="H129" s="438">
        <v>25.8</v>
      </c>
      <c r="I129" s="438">
        <v>13.7</v>
      </c>
      <c r="J129" s="438">
        <v>4.5</v>
      </c>
      <c r="K129" s="438">
        <v>10.2</v>
      </c>
      <c r="L129" s="301" t="s">
        <v>2120</v>
      </c>
    </row>
    <row r="130" spans="2:12" ht="15.75">
      <c r="B130" s="301" t="s">
        <v>2118</v>
      </c>
      <c r="C130" s="436">
        <v>80</v>
      </c>
      <c r="D130" s="430">
        <v>15.5</v>
      </c>
      <c r="E130" s="430">
        <v>5.4</v>
      </c>
      <c r="F130" s="430">
        <v>5.5</v>
      </c>
      <c r="G130" s="435">
        <v>133</v>
      </c>
      <c r="H130" s="433">
        <v>29.5</v>
      </c>
      <c r="I130" s="433">
        <v>15.6</v>
      </c>
      <c r="J130" s="433">
        <v>5.1</v>
      </c>
      <c r="K130" s="433">
        <v>11.7</v>
      </c>
      <c r="L130" s="301" t="s">
        <v>2120</v>
      </c>
    </row>
    <row r="131" spans="2:12" ht="15.75">
      <c r="B131" s="301" t="s">
        <v>2119</v>
      </c>
      <c r="C131" s="344">
        <v>65</v>
      </c>
      <c r="D131" s="432">
        <v>12.9</v>
      </c>
      <c r="E131" s="432">
        <v>7.6</v>
      </c>
      <c r="F131" s="432">
        <v>4.3</v>
      </c>
      <c r="G131" s="435">
        <v>132</v>
      </c>
      <c r="H131" s="433">
        <v>23.3</v>
      </c>
      <c r="I131" s="431">
        <v>11.7</v>
      </c>
      <c r="J131" s="431">
        <v>3.8</v>
      </c>
      <c r="K131" s="431">
        <v>8.7</v>
      </c>
      <c r="L131" s="301" t="s">
        <v>2120</v>
      </c>
    </row>
    <row r="132" spans="2:12" ht="15.75">
      <c r="B132" s="301" t="s">
        <v>2119</v>
      </c>
      <c r="C132" s="436">
        <v>85</v>
      </c>
      <c r="D132" s="432">
        <v>16.8</v>
      </c>
      <c r="E132" s="432">
        <v>9</v>
      </c>
      <c r="F132" s="432">
        <v>5.6</v>
      </c>
      <c r="G132" s="435">
        <v>166</v>
      </c>
      <c r="H132" s="433">
        <v>30.7</v>
      </c>
      <c r="I132" s="433">
        <v>15.6</v>
      </c>
      <c r="J132" s="433">
        <v>5.1</v>
      </c>
      <c r="K132" s="433">
        <v>11.7</v>
      </c>
      <c r="L132" s="301" t="s">
        <v>2120</v>
      </c>
    </row>
    <row r="133" spans="2:12" ht="15.75">
      <c r="B133" s="301" t="s">
        <v>2169</v>
      </c>
      <c r="C133" s="344">
        <v>60</v>
      </c>
      <c r="D133" s="430">
        <v>8.5</v>
      </c>
      <c r="E133" s="430">
        <v>13.5</v>
      </c>
      <c r="F133" s="430">
        <v>3.5</v>
      </c>
      <c r="G133" s="439">
        <v>170.6</v>
      </c>
      <c r="H133" s="431">
        <v>18</v>
      </c>
      <c r="I133" s="431">
        <v>9.8</v>
      </c>
      <c r="J133" s="492">
        <v>2.97</v>
      </c>
      <c r="K133" s="431">
        <v>6.5</v>
      </c>
      <c r="L133" s="498" t="s">
        <v>2176</v>
      </c>
    </row>
    <row r="134" spans="2:12" ht="15.75">
      <c r="B134" s="301" t="s">
        <v>2169</v>
      </c>
      <c r="C134" s="436">
        <v>80</v>
      </c>
      <c r="D134" s="430">
        <v>11.3</v>
      </c>
      <c r="E134" s="438">
        <v>18</v>
      </c>
      <c r="F134" s="438">
        <v>4.67</v>
      </c>
      <c r="G134" s="439">
        <v>227.5</v>
      </c>
      <c r="H134" s="430">
        <v>24</v>
      </c>
      <c r="I134" s="430">
        <v>13</v>
      </c>
      <c r="J134" s="438">
        <v>3.96</v>
      </c>
      <c r="K134" s="430">
        <v>8.7</v>
      </c>
      <c r="L134" s="498" t="s">
        <v>2176</v>
      </c>
    </row>
    <row r="135" spans="2:12" ht="15.75">
      <c r="B135" s="301" t="s">
        <v>2189</v>
      </c>
      <c r="C135" s="302">
        <v>160</v>
      </c>
      <c r="D135" s="438">
        <v>17.3</v>
      </c>
      <c r="E135" s="438">
        <v>7.3</v>
      </c>
      <c r="F135" s="438">
        <v>16.5</v>
      </c>
      <c r="G135" s="439">
        <v>202</v>
      </c>
      <c r="H135" s="438">
        <v>26.2</v>
      </c>
      <c r="I135" s="438">
        <v>45.9</v>
      </c>
      <c r="J135" s="438">
        <v>3</v>
      </c>
      <c r="K135" s="438">
        <v>11.5</v>
      </c>
      <c r="L135" s="301" t="s">
        <v>2187</v>
      </c>
    </row>
    <row r="136" spans="2:12" ht="15.75">
      <c r="B136" s="301" t="s">
        <v>2188</v>
      </c>
      <c r="C136" s="302">
        <v>200</v>
      </c>
      <c r="D136" s="499">
        <v>21.6</v>
      </c>
      <c r="E136" s="499">
        <v>9.1</v>
      </c>
      <c r="F136" s="499">
        <v>20.6</v>
      </c>
      <c r="G136" s="500">
        <v>252</v>
      </c>
      <c r="H136" s="501">
        <v>32.8</v>
      </c>
      <c r="I136" s="501">
        <v>57.4</v>
      </c>
      <c r="J136" s="501">
        <v>3.8</v>
      </c>
      <c r="K136" s="501">
        <v>14.4</v>
      </c>
      <c r="L136" s="301" t="s">
        <v>2187</v>
      </c>
    </row>
    <row r="137" spans="2:12" ht="15.75">
      <c r="B137" s="301" t="s">
        <v>2263</v>
      </c>
      <c r="C137" s="302">
        <v>150</v>
      </c>
      <c r="D137" s="438">
        <v>16.2</v>
      </c>
      <c r="E137" s="438">
        <v>6.8</v>
      </c>
      <c r="F137" s="438">
        <v>15.5</v>
      </c>
      <c r="G137" s="439">
        <v>189</v>
      </c>
      <c r="H137" s="438">
        <v>24.6</v>
      </c>
      <c r="I137" s="438">
        <v>43.1</v>
      </c>
      <c r="J137" s="438">
        <v>2.9</v>
      </c>
      <c r="K137" s="438">
        <v>10.8</v>
      </c>
      <c r="L137" s="301" t="s">
        <v>2187</v>
      </c>
    </row>
    <row r="138" spans="2:12" ht="15.75">
      <c r="B138" s="301"/>
      <c r="C138" s="302"/>
      <c r="D138" s="303"/>
      <c r="E138" s="303"/>
      <c r="F138" s="303"/>
      <c r="G138" s="303"/>
      <c r="H138" s="303"/>
      <c r="I138" s="303"/>
      <c r="J138" s="303"/>
      <c r="K138" s="303"/>
      <c r="L138" s="303"/>
    </row>
    <row r="139" spans="2:12" ht="15.75">
      <c r="B139" s="301"/>
      <c r="C139" s="302"/>
      <c r="D139" s="303"/>
      <c r="E139" s="303"/>
      <c r="F139" s="303"/>
      <c r="G139" s="303"/>
      <c r="H139" s="303"/>
      <c r="I139" s="303"/>
      <c r="J139" s="303"/>
      <c r="K139" s="303"/>
      <c r="L139" s="303"/>
    </row>
    <row r="140" spans="2:12" ht="15.75">
      <c r="B140" s="301"/>
      <c r="C140" s="302"/>
      <c r="D140" s="303"/>
      <c r="E140" s="303"/>
      <c r="F140" s="303"/>
      <c r="G140" s="303"/>
      <c r="H140" s="303"/>
      <c r="I140" s="303"/>
      <c r="J140" s="303"/>
      <c r="K140" s="303"/>
      <c r="L140" s="303"/>
    </row>
    <row r="141" spans="2:12" ht="15.75">
      <c r="B141" s="301"/>
      <c r="C141" s="302"/>
      <c r="D141" s="303"/>
      <c r="E141" s="303"/>
      <c r="F141" s="303"/>
      <c r="G141" s="303"/>
      <c r="H141" s="303"/>
      <c r="I141" s="303"/>
      <c r="J141" s="303"/>
      <c r="K141" s="303"/>
      <c r="L141" s="303"/>
    </row>
    <row r="142" spans="2:12" ht="15.75">
      <c r="B142" s="301"/>
      <c r="C142" s="302"/>
      <c r="D142" s="303"/>
      <c r="E142" s="303"/>
      <c r="F142" s="303"/>
      <c r="G142" s="303"/>
      <c r="H142" s="303"/>
      <c r="I142" s="303"/>
      <c r="J142" s="303"/>
      <c r="K142" s="303"/>
      <c r="L142" s="303"/>
    </row>
    <row r="143" spans="2:12" ht="15.75">
      <c r="B143" s="301"/>
      <c r="C143" s="302"/>
      <c r="D143" s="303"/>
      <c r="E143" s="303"/>
      <c r="F143" s="303"/>
      <c r="G143" s="303"/>
      <c r="H143" s="303"/>
      <c r="I143" s="303"/>
      <c r="J143" s="303"/>
      <c r="K143" s="303"/>
      <c r="L143" s="303"/>
    </row>
    <row r="144" spans="2:12" ht="15.75">
      <c r="B144" s="301"/>
      <c r="C144" s="302"/>
      <c r="D144" s="303"/>
      <c r="E144" s="303"/>
      <c r="F144" s="303"/>
      <c r="G144" s="303"/>
      <c r="H144" s="303"/>
      <c r="I144" s="303"/>
      <c r="J144" s="303"/>
      <c r="K144" s="303"/>
      <c r="L144" s="303"/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117"/>
  <sheetViews>
    <sheetView zoomScalePageLayoutView="0" workbookViewId="0" topLeftCell="B1">
      <selection activeCell="D28" sqref="D28:K30"/>
    </sheetView>
  </sheetViews>
  <sheetFormatPr defaultColWidth="10.25390625" defaultRowHeight="12.75"/>
  <cols>
    <col min="1" max="1" width="0" style="93" hidden="1" customWidth="1"/>
    <col min="2" max="2" width="50.875" style="123" customWidth="1"/>
    <col min="3" max="3" width="10.25390625" style="256" customWidth="1"/>
    <col min="4" max="11" width="10.25390625" style="123" customWidth="1"/>
    <col min="12" max="12" width="27.25390625" style="184" customWidth="1"/>
    <col min="13" max="13" width="28.00390625" style="93" customWidth="1"/>
    <col min="14" max="16384" width="10.25390625" style="93" customWidth="1"/>
  </cols>
  <sheetData>
    <row r="1" spans="2:13" ht="15.75" customHeight="1">
      <c r="B1" s="929" t="s">
        <v>1</v>
      </c>
      <c r="C1" s="929" t="s">
        <v>212</v>
      </c>
      <c r="D1" s="929" t="s">
        <v>213</v>
      </c>
      <c r="E1" s="929"/>
      <c r="F1" s="929"/>
      <c r="G1" s="929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2:13" ht="47.25">
      <c r="B2" s="929"/>
      <c r="C2" s="929"/>
      <c r="D2" s="81" t="s">
        <v>217</v>
      </c>
      <c r="E2" s="81" t="s">
        <v>218</v>
      </c>
      <c r="F2" s="81" t="s">
        <v>219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>
      <c r="A3" s="104" t="s">
        <v>1460</v>
      </c>
      <c r="B3" s="45" t="s">
        <v>1461</v>
      </c>
      <c r="C3" s="24">
        <v>60</v>
      </c>
      <c r="D3" s="25">
        <v>13.6</v>
      </c>
      <c r="E3" s="25">
        <v>10.2</v>
      </c>
      <c r="F3" s="25">
        <v>0</v>
      </c>
      <c r="G3" s="26">
        <v>146</v>
      </c>
      <c r="H3" s="8">
        <v>19.8</v>
      </c>
      <c r="I3" s="8">
        <v>11.4</v>
      </c>
      <c r="J3" s="8">
        <v>1</v>
      </c>
      <c r="K3" s="25">
        <v>0</v>
      </c>
      <c r="L3" s="27" t="s">
        <v>1462</v>
      </c>
      <c r="M3" s="72" t="s">
        <v>1463</v>
      </c>
    </row>
    <row r="4" spans="1:13" ht="15.75">
      <c r="A4" s="104" t="s">
        <v>1460</v>
      </c>
      <c r="B4" s="45" t="s">
        <v>1464</v>
      </c>
      <c r="C4" s="24">
        <v>60</v>
      </c>
      <c r="D4" s="25">
        <v>12.66</v>
      </c>
      <c r="E4" s="25">
        <v>8.16</v>
      </c>
      <c r="F4" s="25">
        <v>0</v>
      </c>
      <c r="G4" s="26">
        <v>124</v>
      </c>
      <c r="H4" s="8">
        <v>23.4</v>
      </c>
      <c r="I4" s="8">
        <v>12</v>
      </c>
      <c r="J4" s="8">
        <v>1.1</v>
      </c>
      <c r="K4" s="25">
        <v>0</v>
      </c>
      <c r="L4" s="27" t="s">
        <v>1462</v>
      </c>
      <c r="M4" s="72" t="s">
        <v>351</v>
      </c>
    </row>
    <row r="5" spans="1:13" ht="15.75">
      <c r="A5" s="104" t="s">
        <v>1460</v>
      </c>
      <c r="B5" s="45" t="s">
        <v>1465</v>
      </c>
      <c r="C5" s="24">
        <v>60</v>
      </c>
      <c r="D5" s="25">
        <v>12.66</v>
      </c>
      <c r="E5" s="25">
        <v>8.16</v>
      </c>
      <c r="F5" s="25">
        <v>0</v>
      </c>
      <c r="G5" s="26">
        <v>124</v>
      </c>
      <c r="H5" s="8">
        <v>23.4</v>
      </c>
      <c r="I5" s="8">
        <v>12</v>
      </c>
      <c r="J5" s="8">
        <v>1.1</v>
      </c>
      <c r="K5" s="25">
        <v>0</v>
      </c>
      <c r="L5" s="27" t="s">
        <v>1462</v>
      </c>
      <c r="M5" s="72" t="s">
        <v>354</v>
      </c>
    </row>
    <row r="6" spans="1:13" ht="15.75">
      <c r="A6" s="104" t="s">
        <v>1460</v>
      </c>
      <c r="B6" s="45" t="s">
        <v>1461</v>
      </c>
      <c r="C6" s="24">
        <v>80</v>
      </c>
      <c r="D6" s="25">
        <v>18.08</v>
      </c>
      <c r="E6" s="25">
        <v>13.6</v>
      </c>
      <c r="F6" s="25">
        <v>0</v>
      </c>
      <c r="G6" s="26">
        <v>195</v>
      </c>
      <c r="H6" s="8">
        <v>26.4</v>
      </c>
      <c r="I6" s="8">
        <v>15.2</v>
      </c>
      <c r="J6" s="8">
        <v>1.3</v>
      </c>
      <c r="K6" s="25">
        <v>0</v>
      </c>
      <c r="L6" s="27" t="s">
        <v>1462</v>
      </c>
      <c r="M6" s="72" t="s">
        <v>1463</v>
      </c>
    </row>
    <row r="7" spans="1:13" ht="15.75">
      <c r="A7" s="104" t="s">
        <v>1460</v>
      </c>
      <c r="B7" s="45" t="s">
        <v>1464</v>
      </c>
      <c r="C7" s="24">
        <v>80</v>
      </c>
      <c r="D7" s="25">
        <v>16.88</v>
      </c>
      <c r="E7" s="25">
        <v>10.88</v>
      </c>
      <c r="F7" s="25">
        <v>0</v>
      </c>
      <c r="G7" s="26">
        <v>165</v>
      </c>
      <c r="H7" s="8">
        <v>31.2</v>
      </c>
      <c r="I7" s="8">
        <v>16</v>
      </c>
      <c r="J7" s="8">
        <v>1.4</v>
      </c>
      <c r="K7" s="25">
        <v>0</v>
      </c>
      <c r="L7" s="27" t="s">
        <v>1462</v>
      </c>
      <c r="M7" s="72" t="s">
        <v>351</v>
      </c>
    </row>
    <row r="8" spans="1:13" ht="15.75">
      <c r="A8" s="104" t="s">
        <v>1460</v>
      </c>
      <c r="B8" s="45" t="s">
        <v>1465</v>
      </c>
      <c r="C8" s="24">
        <v>80</v>
      </c>
      <c r="D8" s="25">
        <v>16.88</v>
      </c>
      <c r="E8" s="25">
        <v>10.88</v>
      </c>
      <c r="F8" s="25">
        <v>0</v>
      </c>
      <c r="G8" s="26">
        <v>165</v>
      </c>
      <c r="H8" s="8">
        <v>31.2</v>
      </c>
      <c r="I8" s="8">
        <v>16</v>
      </c>
      <c r="J8" s="8">
        <v>1.4</v>
      </c>
      <c r="K8" s="25">
        <v>0</v>
      </c>
      <c r="L8" s="27" t="s">
        <v>1462</v>
      </c>
      <c r="M8" s="72" t="s">
        <v>354</v>
      </c>
    </row>
    <row r="9" spans="1:13" ht="15.75">
      <c r="A9" s="104" t="s">
        <v>1466</v>
      </c>
      <c r="B9" s="45" t="s">
        <v>1467</v>
      </c>
      <c r="C9" s="24">
        <v>120</v>
      </c>
      <c r="D9" s="25">
        <v>14.12</v>
      </c>
      <c r="E9" s="25">
        <v>12.94</v>
      </c>
      <c r="F9" s="25">
        <v>3.52</v>
      </c>
      <c r="G9" s="26">
        <v>187</v>
      </c>
      <c r="H9" s="8">
        <v>37.3</v>
      </c>
      <c r="I9" s="8">
        <v>14.6</v>
      </c>
      <c r="J9" s="8">
        <v>1.1</v>
      </c>
      <c r="K9" s="25">
        <v>0</v>
      </c>
      <c r="L9" s="27" t="s">
        <v>1468</v>
      </c>
      <c r="M9" s="72" t="s">
        <v>1469</v>
      </c>
    </row>
    <row r="10" spans="1:13" ht="15.75">
      <c r="A10" s="104"/>
      <c r="B10" s="45" t="s">
        <v>1470</v>
      </c>
      <c r="C10" s="24">
        <v>120</v>
      </c>
      <c r="D10" s="25">
        <v>13.24</v>
      </c>
      <c r="E10" s="25">
        <v>10.94</v>
      </c>
      <c r="F10" s="25">
        <v>3.52</v>
      </c>
      <c r="G10" s="26">
        <v>165</v>
      </c>
      <c r="H10" s="8">
        <v>40.9</v>
      </c>
      <c r="I10" s="8">
        <v>15.2</v>
      </c>
      <c r="J10" s="8">
        <v>1.2</v>
      </c>
      <c r="K10" s="25">
        <v>0</v>
      </c>
      <c r="L10" s="27" t="s">
        <v>1468</v>
      </c>
      <c r="M10" s="72" t="s">
        <v>1471</v>
      </c>
    </row>
    <row r="11" spans="1:13" ht="15.75">
      <c r="A11" s="122"/>
      <c r="B11" s="45" t="s">
        <v>1472</v>
      </c>
      <c r="C11" s="24">
        <v>120</v>
      </c>
      <c r="D11" s="25">
        <v>14.71</v>
      </c>
      <c r="E11" s="25">
        <v>4.06</v>
      </c>
      <c r="F11" s="25">
        <v>3.52</v>
      </c>
      <c r="G11" s="26">
        <v>109</v>
      </c>
      <c r="H11" s="8">
        <v>22.3</v>
      </c>
      <c r="I11" s="8">
        <v>18.8</v>
      </c>
      <c r="J11" s="8">
        <v>1</v>
      </c>
      <c r="K11" s="25">
        <v>0</v>
      </c>
      <c r="L11" s="27" t="s">
        <v>1468</v>
      </c>
      <c r="M11" s="72" t="s">
        <v>1473</v>
      </c>
    </row>
    <row r="12" spans="1:13" ht="15.75">
      <c r="A12" s="122"/>
      <c r="B12" s="45" t="s">
        <v>1467</v>
      </c>
      <c r="C12" s="24">
        <v>160</v>
      </c>
      <c r="D12" s="25">
        <v>18.82</v>
      </c>
      <c r="E12" s="25">
        <v>17.25</v>
      </c>
      <c r="F12" s="25">
        <v>4.7</v>
      </c>
      <c r="G12" s="26">
        <v>249</v>
      </c>
      <c r="H12" s="8">
        <v>49.7</v>
      </c>
      <c r="I12" s="8">
        <v>19.5</v>
      </c>
      <c r="J12" s="8">
        <v>1.5</v>
      </c>
      <c r="K12" s="25">
        <v>0</v>
      </c>
      <c r="L12" s="27" t="s">
        <v>1468</v>
      </c>
      <c r="M12" s="72" t="s">
        <v>1469</v>
      </c>
    </row>
    <row r="13" spans="1:13" ht="15.75">
      <c r="A13" s="122"/>
      <c r="B13" s="45" t="s">
        <v>1470</v>
      </c>
      <c r="C13" s="24">
        <v>160</v>
      </c>
      <c r="D13" s="25">
        <v>17.65</v>
      </c>
      <c r="E13" s="25">
        <v>14.58</v>
      </c>
      <c r="F13" s="25">
        <v>4.7</v>
      </c>
      <c r="G13" s="26">
        <v>221</v>
      </c>
      <c r="H13" s="25">
        <v>54.5</v>
      </c>
      <c r="I13" s="25">
        <v>20.3</v>
      </c>
      <c r="J13" s="25">
        <v>1.6</v>
      </c>
      <c r="K13" s="25">
        <v>0</v>
      </c>
      <c r="L13" s="27" t="s">
        <v>1468</v>
      </c>
      <c r="M13" s="72" t="s">
        <v>1471</v>
      </c>
    </row>
    <row r="14" spans="1:13" ht="15.75">
      <c r="A14" s="122"/>
      <c r="B14" s="45" t="s">
        <v>1472</v>
      </c>
      <c r="C14" s="24">
        <v>160</v>
      </c>
      <c r="D14" s="25">
        <v>19.61</v>
      </c>
      <c r="E14" s="25">
        <v>5.41</v>
      </c>
      <c r="F14" s="25">
        <v>4.7</v>
      </c>
      <c r="G14" s="26">
        <v>146</v>
      </c>
      <c r="H14" s="8">
        <v>29.7</v>
      </c>
      <c r="I14" s="8">
        <v>25.1</v>
      </c>
      <c r="J14" s="8">
        <v>1.3</v>
      </c>
      <c r="K14" s="25">
        <v>0</v>
      </c>
      <c r="L14" s="27" t="s">
        <v>1468</v>
      </c>
      <c r="M14" s="72" t="s">
        <v>1473</v>
      </c>
    </row>
    <row r="15" spans="1:13" ht="15.75">
      <c r="A15" s="122"/>
      <c r="B15" s="45" t="s">
        <v>1467</v>
      </c>
      <c r="C15" s="24">
        <v>160</v>
      </c>
      <c r="D15" s="25">
        <v>19.1</v>
      </c>
      <c r="E15" s="25">
        <v>17.25</v>
      </c>
      <c r="F15" s="25">
        <v>5.62</v>
      </c>
      <c r="G15" s="26">
        <v>254</v>
      </c>
      <c r="H15" s="8">
        <v>51.3</v>
      </c>
      <c r="I15" s="8">
        <v>23.1</v>
      </c>
      <c r="J15" s="8">
        <v>1.6</v>
      </c>
      <c r="K15" s="25">
        <v>0.54</v>
      </c>
      <c r="L15" s="27" t="s">
        <v>1468</v>
      </c>
      <c r="M15" s="72" t="s">
        <v>1474</v>
      </c>
    </row>
    <row r="16" spans="1:13" ht="15.75">
      <c r="A16" s="122"/>
      <c r="B16" s="45" t="s">
        <v>1470</v>
      </c>
      <c r="C16" s="24">
        <v>160</v>
      </c>
      <c r="D16" s="25">
        <v>17.92</v>
      </c>
      <c r="E16" s="25">
        <v>14.58</v>
      </c>
      <c r="F16" s="25">
        <v>5.62</v>
      </c>
      <c r="G16" s="26">
        <v>225</v>
      </c>
      <c r="H16" s="25">
        <v>56.1</v>
      </c>
      <c r="I16" s="25">
        <v>23.9</v>
      </c>
      <c r="J16" s="25">
        <v>1.8</v>
      </c>
      <c r="K16" s="25">
        <v>0.5</v>
      </c>
      <c r="L16" s="27" t="s">
        <v>1468</v>
      </c>
      <c r="M16" s="72" t="s">
        <v>1475</v>
      </c>
    </row>
    <row r="17" spans="1:13" ht="15.75">
      <c r="A17" s="122"/>
      <c r="B17" s="45" t="s">
        <v>1472</v>
      </c>
      <c r="C17" s="24">
        <v>160</v>
      </c>
      <c r="D17" s="25">
        <v>19.88</v>
      </c>
      <c r="E17" s="25">
        <v>5.41</v>
      </c>
      <c r="F17" s="25">
        <v>5.62</v>
      </c>
      <c r="G17" s="26">
        <v>151</v>
      </c>
      <c r="H17" s="8">
        <v>31.3</v>
      </c>
      <c r="I17" s="8">
        <v>28.7</v>
      </c>
      <c r="J17" s="8">
        <v>1.5</v>
      </c>
      <c r="K17" s="25">
        <v>0.54</v>
      </c>
      <c r="L17" s="27" t="s">
        <v>1468</v>
      </c>
      <c r="M17" s="72" t="s">
        <v>1476</v>
      </c>
    </row>
    <row r="18" spans="1:13" ht="15.75">
      <c r="A18" s="122"/>
      <c r="B18" s="45" t="s">
        <v>1467</v>
      </c>
      <c r="C18" s="24">
        <v>160</v>
      </c>
      <c r="D18" s="25">
        <v>19.21</v>
      </c>
      <c r="E18" s="25">
        <v>17.93</v>
      </c>
      <c r="F18" s="25">
        <v>6.37</v>
      </c>
      <c r="G18" s="26">
        <v>264</v>
      </c>
      <c r="H18" s="8">
        <v>54.8</v>
      </c>
      <c r="I18" s="8">
        <v>24.9</v>
      </c>
      <c r="J18" s="8">
        <v>1.7</v>
      </c>
      <c r="K18" s="25">
        <v>0.9</v>
      </c>
      <c r="L18" s="27" t="s">
        <v>1468</v>
      </c>
      <c r="M18" s="72" t="s">
        <v>1477</v>
      </c>
    </row>
    <row r="19" spans="1:13" ht="15.75">
      <c r="A19" s="122"/>
      <c r="B19" s="45" t="s">
        <v>1470</v>
      </c>
      <c r="C19" s="24">
        <v>160</v>
      </c>
      <c r="D19" s="25">
        <v>18.03</v>
      </c>
      <c r="E19" s="25">
        <v>15.26</v>
      </c>
      <c r="F19" s="25">
        <v>6.37</v>
      </c>
      <c r="G19" s="26">
        <v>235</v>
      </c>
      <c r="H19" s="25">
        <v>59.6</v>
      </c>
      <c r="I19" s="25">
        <v>25.7</v>
      </c>
      <c r="J19" s="25">
        <v>1.9</v>
      </c>
      <c r="K19" s="25">
        <v>0.9</v>
      </c>
      <c r="L19" s="27" t="s">
        <v>1468</v>
      </c>
      <c r="M19" s="72" t="s">
        <v>1478</v>
      </c>
    </row>
    <row r="20" spans="1:13" ht="15.75">
      <c r="A20" s="122"/>
      <c r="B20" s="45" t="s">
        <v>1472</v>
      </c>
      <c r="C20" s="24">
        <v>160</v>
      </c>
      <c r="D20" s="25">
        <v>19.99</v>
      </c>
      <c r="E20" s="25">
        <v>6.09</v>
      </c>
      <c r="F20" s="25">
        <v>6.37</v>
      </c>
      <c r="G20" s="26">
        <v>160</v>
      </c>
      <c r="H20" s="8">
        <v>34.8</v>
      </c>
      <c r="I20" s="8">
        <v>30.5</v>
      </c>
      <c r="J20" s="8">
        <v>1.6</v>
      </c>
      <c r="K20" s="25">
        <v>0.9</v>
      </c>
      <c r="L20" s="27" t="s">
        <v>1468</v>
      </c>
      <c r="M20" s="72" t="s">
        <v>1479</v>
      </c>
    </row>
    <row r="21" spans="1:13" ht="15.75">
      <c r="A21" s="104" t="s">
        <v>1480</v>
      </c>
      <c r="B21" s="45" t="s">
        <v>1481</v>
      </c>
      <c r="C21" s="24">
        <v>180</v>
      </c>
      <c r="D21" s="25">
        <v>9.09</v>
      </c>
      <c r="E21" s="25">
        <v>6.5</v>
      </c>
      <c r="F21" s="25">
        <v>16.49</v>
      </c>
      <c r="G21" s="26">
        <v>161</v>
      </c>
      <c r="H21" s="8">
        <v>39.6</v>
      </c>
      <c r="I21" s="8">
        <v>36.7</v>
      </c>
      <c r="J21" s="8">
        <v>1.5</v>
      </c>
      <c r="K21" s="25">
        <v>7.34</v>
      </c>
      <c r="L21" s="27" t="s">
        <v>63</v>
      </c>
      <c r="M21" s="72" t="s">
        <v>1469</v>
      </c>
    </row>
    <row r="22" spans="1:13" ht="15.75">
      <c r="A22" s="104"/>
      <c r="B22" s="45" t="s">
        <v>1482</v>
      </c>
      <c r="C22" s="24">
        <v>180</v>
      </c>
      <c r="D22" s="25">
        <v>8.66</v>
      </c>
      <c r="E22" s="25">
        <v>5.55</v>
      </c>
      <c r="F22" s="25">
        <v>16.49</v>
      </c>
      <c r="G22" s="26">
        <v>151</v>
      </c>
      <c r="H22" s="25">
        <v>41.3</v>
      </c>
      <c r="I22" s="25">
        <v>37</v>
      </c>
      <c r="J22" s="25">
        <v>1.5</v>
      </c>
      <c r="K22" s="25">
        <v>7.34</v>
      </c>
      <c r="L22" s="27" t="s">
        <v>63</v>
      </c>
      <c r="M22" s="72" t="s">
        <v>1471</v>
      </c>
    </row>
    <row r="23" spans="1:13" ht="15.75">
      <c r="A23" s="122"/>
      <c r="B23" s="45" t="s">
        <v>62</v>
      </c>
      <c r="C23" s="24">
        <v>180</v>
      </c>
      <c r="D23" s="25">
        <v>9.37</v>
      </c>
      <c r="E23" s="25">
        <v>2.28</v>
      </c>
      <c r="F23" s="25">
        <v>16.49</v>
      </c>
      <c r="G23" s="26">
        <v>124</v>
      </c>
      <c r="H23" s="25">
        <v>33.6</v>
      </c>
      <c r="I23" s="25">
        <v>38.7</v>
      </c>
      <c r="J23" s="25">
        <v>1.4</v>
      </c>
      <c r="K23" s="25">
        <v>7.3</v>
      </c>
      <c r="L23" s="27" t="s">
        <v>63</v>
      </c>
      <c r="M23" s="72" t="s">
        <v>1473</v>
      </c>
    </row>
    <row r="24" spans="1:13" ht="15.75">
      <c r="A24" s="122"/>
      <c r="B24" s="45" t="s">
        <v>1481</v>
      </c>
      <c r="C24" s="24">
        <v>230</v>
      </c>
      <c r="D24" s="25">
        <v>11.94</v>
      </c>
      <c r="E24" s="25">
        <v>8.64</v>
      </c>
      <c r="F24" s="25">
        <v>20.88</v>
      </c>
      <c r="G24" s="26">
        <v>209</v>
      </c>
      <c r="H24" s="8">
        <v>51.2</v>
      </c>
      <c r="I24" s="8">
        <v>46.6</v>
      </c>
      <c r="J24" s="8">
        <v>1.9</v>
      </c>
      <c r="K24" s="25">
        <v>9.2</v>
      </c>
      <c r="L24" s="27" t="s">
        <v>63</v>
      </c>
      <c r="M24" s="72" t="s">
        <v>1469</v>
      </c>
    </row>
    <row r="25" spans="1:13" ht="15.75">
      <c r="A25" s="122"/>
      <c r="B25" s="45" t="s">
        <v>1482</v>
      </c>
      <c r="C25" s="24">
        <v>230</v>
      </c>
      <c r="D25" s="25">
        <v>11.37</v>
      </c>
      <c r="E25" s="25">
        <v>7.37</v>
      </c>
      <c r="F25" s="25">
        <v>20.88</v>
      </c>
      <c r="G25" s="26">
        <v>195</v>
      </c>
      <c r="H25" s="25">
        <v>53.4</v>
      </c>
      <c r="I25" s="25">
        <v>47</v>
      </c>
      <c r="J25" s="25">
        <v>1.9</v>
      </c>
      <c r="K25" s="25">
        <v>9.2</v>
      </c>
      <c r="L25" s="27" t="s">
        <v>63</v>
      </c>
      <c r="M25" s="72" t="s">
        <v>1471</v>
      </c>
    </row>
    <row r="26" spans="1:13" ht="15.75">
      <c r="A26" s="122"/>
      <c r="B26" s="45" t="s">
        <v>62</v>
      </c>
      <c r="C26" s="24">
        <v>230</v>
      </c>
      <c r="D26" s="25">
        <v>12.32</v>
      </c>
      <c r="E26" s="25">
        <v>3.02</v>
      </c>
      <c r="F26" s="25">
        <v>20.88</v>
      </c>
      <c r="G26" s="26">
        <v>160</v>
      </c>
      <c r="H26" s="25">
        <v>41.8</v>
      </c>
      <c r="I26" s="25">
        <v>49.1</v>
      </c>
      <c r="J26" s="25">
        <v>1.8</v>
      </c>
      <c r="K26" s="25">
        <v>9.2</v>
      </c>
      <c r="L26" s="27" t="s">
        <v>63</v>
      </c>
      <c r="M26" s="72" t="s">
        <v>1473</v>
      </c>
    </row>
    <row r="27" spans="1:13" ht="15.75">
      <c r="A27" s="122"/>
      <c r="B27" s="533" t="s">
        <v>62</v>
      </c>
      <c r="C27" s="534">
        <v>200</v>
      </c>
      <c r="D27" s="535">
        <v>10.7</v>
      </c>
      <c r="E27" s="535">
        <v>2.6</v>
      </c>
      <c r="F27" s="535">
        <v>18.2</v>
      </c>
      <c r="G27" s="536">
        <v>139</v>
      </c>
      <c r="H27" s="535">
        <v>36.3</v>
      </c>
      <c r="I27" s="535">
        <v>42.7</v>
      </c>
      <c r="J27" s="535">
        <v>1.6</v>
      </c>
      <c r="K27" s="535">
        <v>8</v>
      </c>
      <c r="L27" s="27" t="s">
        <v>63</v>
      </c>
      <c r="M27" s="72"/>
    </row>
    <row r="28" spans="1:13" ht="15.75">
      <c r="A28" s="122"/>
      <c r="B28" s="45" t="s">
        <v>1481</v>
      </c>
      <c r="C28" s="24">
        <v>160</v>
      </c>
      <c r="D28" s="25">
        <v>8.1</v>
      </c>
      <c r="E28" s="25">
        <v>5.8</v>
      </c>
      <c r="F28" s="25">
        <v>14.7</v>
      </c>
      <c r="G28" s="26">
        <v>143</v>
      </c>
      <c r="H28" s="25">
        <v>35.2</v>
      </c>
      <c r="I28" s="25">
        <v>32.6</v>
      </c>
      <c r="J28" s="25">
        <v>1.3</v>
      </c>
      <c r="K28" s="25">
        <v>6.5</v>
      </c>
      <c r="L28" s="27" t="s">
        <v>63</v>
      </c>
      <c r="M28" s="72" t="s">
        <v>1474</v>
      </c>
    </row>
    <row r="29" spans="1:13" ht="15.75">
      <c r="A29" s="122"/>
      <c r="B29" s="45" t="s">
        <v>1482</v>
      </c>
      <c r="C29" s="24">
        <v>160</v>
      </c>
      <c r="D29" s="25">
        <v>7.7</v>
      </c>
      <c r="E29" s="25">
        <v>4.9</v>
      </c>
      <c r="F29" s="25">
        <v>14.7</v>
      </c>
      <c r="G29" s="26">
        <v>134</v>
      </c>
      <c r="H29" s="25">
        <v>36.7</v>
      </c>
      <c r="I29" s="25">
        <v>32.9</v>
      </c>
      <c r="J29" s="25">
        <v>1.3</v>
      </c>
      <c r="K29" s="25">
        <v>6.5</v>
      </c>
      <c r="L29" s="27" t="s">
        <v>63</v>
      </c>
      <c r="M29" s="72" t="s">
        <v>1475</v>
      </c>
    </row>
    <row r="30" spans="1:13" ht="15.75">
      <c r="A30" s="122"/>
      <c r="B30" s="45" t="s">
        <v>62</v>
      </c>
      <c r="C30" s="24">
        <v>160</v>
      </c>
      <c r="D30" s="539">
        <v>8.3</v>
      </c>
      <c r="E30" s="539">
        <v>2</v>
      </c>
      <c r="F30" s="539">
        <v>14.7</v>
      </c>
      <c r="G30" s="540">
        <v>110</v>
      </c>
      <c r="H30" s="539">
        <v>29.9</v>
      </c>
      <c r="I30" s="539">
        <v>34.4</v>
      </c>
      <c r="J30" s="539">
        <v>1.2</v>
      </c>
      <c r="K30" s="539">
        <v>6.5</v>
      </c>
      <c r="L30" s="27" t="s">
        <v>63</v>
      </c>
      <c r="M30" s="72" t="s">
        <v>1476</v>
      </c>
    </row>
    <row r="31" spans="1:13" ht="15.75">
      <c r="A31" s="122"/>
      <c r="B31" s="533" t="s">
        <v>62</v>
      </c>
      <c r="C31" s="534">
        <v>150</v>
      </c>
      <c r="D31" s="537">
        <v>7.8</v>
      </c>
      <c r="E31" s="537">
        <v>1.9</v>
      </c>
      <c r="F31" s="537">
        <v>13.7</v>
      </c>
      <c r="G31" s="538">
        <v>103</v>
      </c>
      <c r="H31" s="537">
        <v>28</v>
      </c>
      <c r="I31" s="537">
        <v>32.3</v>
      </c>
      <c r="J31" s="537">
        <v>1.2</v>
      </c>
      <c r="K31" s="537">
        <v>6.1</v>
      </c>
      <c r="L31" s="27" t="s">
        <v>63</v>
      </c>
      <c r="M31" s="72"/>
    </row>
    <row r="32" spans="1:13" ht="15.75">
      <c r="A32" s="104" t="s">
        <v>1483</v>
      </c>
      <c r="B32" s="45" t="s">
        <v>1484</v>
      </c>
      <c r="C32" s="24">
        <v>160</v>
      </c>
      <c r="D32" s="25">
        <v>16</v>
      </c>
      <c r="E32" s="25">
        <v>14.78</v>
      </c>
      <c r="F32" s="25">
        <v>26.76</v>
      </c>
      <c r="G32" s="26">
        <v>304</v>
      </c>
      <c r="H32" s="8">
        <v>30.2</v>
      </c>
      <c r="I32" s="8">
        <v>34.2</v>
      </c>
      <c r="J32" s="8">
        <v>1.5</v>
      </c>
      <c r="K32" s="25">
        <v>0.41</v>
      </c>
      <c r="L32" s="27" t="s">
        <v>1485</v>
      </c>
      <c r="M32" s="72" t="s">
        <v>1463</v>
      </c>
    </row>
    <row r="33" spans="1:13" ht="15.75">
      <c r="A33" s="104"/>
      <c r="B33" s="45" t="s">
        <v>1486</v>
      </c>
      <c r="C33" s="24">
        <v>160</v>
      </c>
      <c r="D33" s="25">
        <v>15.12</v>
      </c>
      <c r="E33" s="25">
        <v>12.76</v>
      </c>
      <c r="F33" s="25">
        <v>26.76</v>
      </c>
      <c r="G33" s="26">
        <v>282</v>
      </c>
      <c r="H33" s="8">
        <v>33.7</v>
      </c>
      <c r="I33" s="8">
        <v>34.8</v>
      </c>
      <c r="J33" s="8">
        <v>1.6</v>
      </c>
      <c r="K33" s="25">
        <v>0.4</v>
      </c>
      <c r="L33" s="27" t="s">
        <v>1485</v>
      </c>
      <c r="M33" s="72" t="s">
        <v>351</v>
      </c>
    </row>
    <row r="34" spans="1:13" ht="15.75">
      <c r="A34" s="104"/>
      <c r="B34" s="45" t="s">
        <v>1487</v>
      </c>
      <c r="C34" s="24">
        <v>160</v>
      </c>
      <c r="D34" s="25">
        <v>16.59</v>
      </c>
      <c r="E34" s="25">
        <v>5.81</v>
      </c>
      <c r="F34" s="25">
        <v>26.76</v>
      </c>
      <c r="G34" s="26">
        <v>226</v>
      </c>
      <c r="H34" s="8">
        <v>15.5</v>
      </c>
      <c r="I34" s="8">
        <v>38.3</v>
      </c>
      <c r="J34" s="8">
        <v>1.3</v>
      </c>
      <c r="K34" s="25">
        <v>0.4</v>
      </c>
      <c r="L34" s="27" t="s">
        <v>1485</v>
      </c>
      <c r="M34" s="72" t="s">
        <v>354</v>
      </c>
    </row>
    <row r="35" spans="1:13" ht="15.75">
      <c r="A35" s="104"/>
      <c r="B35" s="45" t="s">
        <v>1484</v>
      </c>
      <c r="C35" s="24">
        <v>210</v>
      </c>
      <c r="D35" s="25">
        <v>21.47</v>
      </c>
      <c r="E35" s="25">
        <v>19.69</v>
      </c>
      <c r="F35" s="25">
        <v>35.69</v>
      </c>
      <c r="G35" s="26">
        <v>406</v>
      </c>
      <c r="H35" s="8">
        <v>40.3</v>
      </c>
      <c r="I35" s="8">
        <v>46.8</v>
      </c>
      <c r="J35" s="8">
        <v>2</v>
      </c>
      <c r="K35" s="25">
        <v>1</v>
      </c>
      <c r="L35" s="27" t="s">
        <v>1485</v>
      </c>
      <c r="M35" s="72" t="s">
        <v>1463</v>
      </c>
    </row>
    <row r="36" spans="1:13" ht="15.75">
      <c r="A36" s="104"/>
      <c r="B36" s="45" t="s">
        <v>1486</v>
      </c>
      <c r="C36" s="24">
        <v>210</v>
      </c>
      <c r="D36" s="25">
        <v>20.3</v>
      </c>
      <c r="E36" s="25">
        <v>17</v>
      </c>
      <c r="F36" s="25">
        <v>35.69</v>
      </c>
      <c r="G36" s="26">
        <v>377</v>
      </c>
      <c r="H36" s="8">
        <v>45.1</v>
      </c>
      <c r="I36" s="8">
        <v>47.5</v>
      </c>
      <c r="J36" s="8">
        <v>2.2</v>
      </c>
      <c r="K36" s="25">
        <v>0</v>
      </c>
      <c r="L36" s="27" t="s">
        <v>1485</v>
      </c>
      <c r="M36" s="72" t="s">
        <v>351</v>
      </c>
    </row>
    <row r="37" spans="1:13" ht="15" customHeight="1">
      <c r="A37" s="104"/>
      <c r="B37" s="45" t="s">
        <v>1487</v>
      </c>
      <c r="C37" s="24">
        <v>210</v>
      </c>
      <c r="D37" s="25">
        <v>22.26</v>
      </c>
      <c r="E37" s="25">
        <v>7.73</v>
      </c>
      <c r="F37" s="25">
        <v>35.69</v>
      </c>
      <c r="G37" s="26">
        <v>301</v>
      </c>
      <c r="H37" s="8">
        <v>20.7</v>
      </c>
      <c r="I37" s="8">
        <v>52.2</v>
      </c>
      <c r="J37" s="8">
        <v>1.9</v>
      </c>
      <c r="K37" s="25">
        <v>1</v>
      </c>
      <c r="L37" s="27" t="s">
        <v>1485</v>
      </c>
      <c r="M37" s="72" t="s">
        <v>354</v>
      </c>
    </row>
    <row r="38" spans="1:13" ht="15.75">
      <c r="A38" s="260" t="s">
        <v>1488</v>
      </c>
      <c r="B38" s="45" t="s">
        <v>1489</v>
      </c>
      <c r="C38" s="24">
        <v>60</v>
      </c>
      <c r="D38" s="25">
        <v>9.43</v>
      </c>
      <c r="E38" s="25">
        <v>9.65</v>
      </c>
      <c r="F38" s="25">
        <v>9.98</v>
      </c>
      <c r="G38" s="26">
        <v>164</v>
      </c>
      <c r="H38" s="8">
        <v>26.4</v>
      </c>
      <c r="I38" s="8">
        <v>15.7</v>
      </c>
      <c r="J38" s="8">
        <v>1.1</v>
      </c>
      <c r="K38" s="25">
        <v>0.5</v>
      </c>
      <c r="L38" s="27" t="s">
        <v>1490</v>
      </c>
      <c r="M38" s="72" t="s">
        <v>1491</v>
      </c>
    </row>
    <row r="39" spans="1:13" ht="15.75">
      <c r="A39" s="104"/>
      <c r="B39" s="45" t="s">
        <v>1492</v>
      </c>
      <c r="C39" s="24">
        <v>60</v>
      </c>
      <c r="D39" s="25">
        <v>9.63</v>
      </c>
      <c r="E39" s="25">
        <v>8.68</v>
      </c>
      <c r="F39" s="25">
        <v>9.98</v>
      </c>
      <c r="G39" s="26">
        <v>157</v>
      </c>
      <c r="H39" s="8">
        <v>25.7</v>
      </c>
      <c r="I39" s="8">
        <v>16.1</v>
      </c>
      <c r="J39" s="8">
        <v>1</v>
      </c>
      <c r="K39" s="25">
        <v>0.5</v>
      </c>
      <c r="L39" s="27" t="s">
        <v>1490</v>
      </c>
      <c r="M39" s="72" t="s">
        <v>1493</v>
      </c>
    </row>
    <row r="40" spans="1:13" ht="15.75">
      <c r="A40" s="122"/>
      <c r="B40" s="45" t="s">
        <v>1494</v>
      </c>
      <c r="C40" s="24">
        <v>60</v>
      </c>
      <c r="D40" s="25">
        <v>11.66</v>
      </c>
      <c r="E40" s="25">
        <v>2.75</v>
      </c>
      <c r="F40" s="25">
        <v>9.98</v>
      </c>
      <c r="G40" s="26">
        <v>111</v>
      </c>
      <c r="H40" s="8">
        <v>23.5</v>
      </c>
      <c r="I40" s="8">
        <v>19</v>
      </c>
      <c r="J40" s="8">
        <v>1</v>
      </c>
      <c r="K40" s="25">
        <v>0.1</v>
      </c>
      <c r="L40" s="27" t="s">
        <v>1490</v>
      </c>
      <c r="M40" s="72" t="s">
        <v>1495</v>
      </c>
    </row>
    <row r="41" spans="1:13" ht="15.75">
      <c r="A41" s="122"/>
      <c r="B41" s="45" t="s">
        <v>1489</v>
      </c>
      <c r="C41" s="24">
        <v>60</v>
      </c>
      <c r="D41" s="25">
        <v>8.99</v>
      </c>
      <c r="E41" s="25">
        <v>9.25</v>
      </c>
      <c r="F41" s="25">
        <v>9.33</v>
      </c>
      <c r="G41" s="26">
        <v>157</v>
      </c>
      <c r="H41" s="8">
        <v>11.3</v>
      </c>
      <c r="I41" s="8">
        <v>13.5</v>
      </c>
      <c r="J41" s="8">
        <v>1.1</v>
      </c>
      <c r="K41" s="25">
        <v>0.4</v>
      </c>
      <c r="L41" s="27" t="s">
        <v>1490</v>
      </c>
      <c r="M41" s="72" t="s">
        <v>1496</v>
      </c>
    </row>
    <row r="42" spans="1:13" ht="15.75">
      <c r="A42" s="122"/>
      <c r="B42" s="45" t="s">
        <v>1492</v>
      </c>
      <c r="C42" s="24">
        <v>60</v>
      </c>
      <c r="D42" s="25">
        <v>9.2</v>
      </c>
      <c r="E42" s="25">
        <v>8.29</v>
      </c>
      <c r="F42" s="25">
        <v>9.33</v>
      </c>
      <c r="G42" s="26">
        <v>149</v>
      </c>
      <c r="H42" s="8">
        <v>10.5</v>
      </c>
      <c r="I42" s="8">
        <v>14</v>
      </c>
      <c r="J42" s="8">
        <v>1</v>
      </c>
      <c r="K42" s="25">
        <v>0.4</v>
      </c>
      <c r="L42" s="27" t="s">
        <v>1490</v>
      </c>
      <c r="M42" s="72" t="s">
        <v>1497</v>
      </c>
    </row>
    <row r="43" spans="1:13" ht="15.75">
      <c r="A43" s="122"/>
      <c r="B43" s="45" t="s">
        <v>1494</v>
      </c>
      <c r="C43" s="24">
        <v>60</v>
      </c>
      <c r="D43" s="25">
        <v>11.22</v>
      </c>
      <c r="E43" s="25">
        <v>2.36</v>
      </c>
      <c r="F43" s="25">
        <v>9.33</v>
      </c>
      <c r="G43" s="26">
        <v>103</v>
      </c>
      <c r="H43" s="8">
        <v>8.4</v>
      </c>
      <c r="I43" s="8">
        <v>16.9</v>
      </c>
      <c r="J43" s="8">
        <v>1</v>
      </c>
      <c r="K43" s="25">
        <v>0</v>
      </c>
      <c r="L43" s="27" t="s">
        <v>1490</v>
      </c>
      <c r="M43" s="72" t="s">
        <v>1498</v>
      </c>
    </row>
    <row r="44" spans="1:13" ht="15.75">
      <c r="A44" s="122"/>
      <c r="B44" s="45" t="s">
        <v>1489</v>
      </c>
      <c r="C44" s="24">
        <v>80</v>
      </c>
      <c r="D44" s="25">
        <v>12.64</v>
      </c>
      <c r="E44" s="25">
        <v>13.14</v>
      </c>
      <c r="F44" s="25">
        <v>13.46</v>
      </c>
      <c r="G44" s="26">
        <v>223</v>
      </c>
      <c r="H44" s="8">
        <v>35.1</v>
      </c>
      <c r="I44" s="8">
        <v>21</v>
      </c>
      <c r="J44" s="8">
        <v>1.5</v>
      </c>
      <c r="K44" s="25">
        <v>0.7</v>
      </c>
      <c r="L44" s="27" t="s">
        <v>1490</v>
      </c>
      <c r="M44" s="72" t="s">
        <v>1491</v>
      </c>
    </row>
    <row r="45" spans="1:13" ht="15.75">
      <c r="A45" s="122"/>
      <c r="B45" s="45" t="s">
        <v>1492</v>
      </c>
      <c r="C45" s="24">
        <v>80</v>
      </c>
      <c r="D45" s="25">
        <v>12.92</v>
      </c>
      <c r="E45" s="25">
        <v>11.85</v>
      </c>
      <c r="F45" s="25">
        <v>13.46</v>
      </c>
      <c r="G45" s="26">
        <v>212</v>
      </c>
      <c r="H45" s="8">
        <v>34.1</v>
      </c>
      <c r="I45" s="8">
        <v>21.6</v>
      </c>
      <c r="J45" s="8">
        <v>1.3</v>
      </c>
      <c r="K45" s="25">
        <v>0.7</v>
      </c>
      <c r="L45" s="27" t="s">
        <v>1490</v>
      </c>
      <c r="M45" s="72" t="s">
        <v>1493</v>
      </c>
    </row>
    <row r="46" spans="1:13" ht="15.75">
      <c r="A46" s="122"/>
      <c r="B46" s="45" t="s">
        <v>1494</v>
      </c>
      <c r="C46" s="24">
        <v>80</v>
      </c>
      <c r="D46" s="25">
        <v>15.64</v>
      </c>
      <c r="E46" s="25">
        <v>3.89</v>
      </c>
      <c r="F46" s="25">
        <v>13.46</v>
      </c>
      <c r="G46" s="26">
        <v>151</v>
      </c>
      <c r="H46" s="8">
        <v>31.2</v>
      </c>
      <c r="I46" s="8">
        <v>25.5</v>
      </c>
      <c r="J46" s="8">
        <v>1.4</v>
      </c>
      <c r="K46" s="25">
        <v>0.1</v>
      </c>
      <c r="L46" s="27" t="s">
        <v>1490</v>
      </c>
      <c r="M46" s="72" t="s">
        <v>1495</v>
      </c>
    </row>
    <row r="47" spans="1:13" ht="15.75">
      <c r="A47" s="122"/>
      <c r="B47" s="45" t="s">
        <v>1489</v>
      </c>
      <c r="C47" s="24">
        <v>80</v>
      </c>
      <c r="D47" s="25">
        <v>12.07</v>
      </c>
      <c r="E47" s="25">
        <v>12.63</v>
      </c>
      <c r="F47" s="25">
        <v>12.6</v>
      </c>
      <c r="G47" s="26">
        <v>212</v>
      </c>
      <c r="H47" s="8">
        <v>15.2</v>
      </c>
      <c r="I47" s="8">
        <v>18.3</v>
      </c>
      <c r="J47" s="8">
        <v>1.5</v>
      </c>
      <c r="K47" s="25">
        <v>0.5</v>
      </c>
      <c r="L47" s="27" t="s">
        <v>1490</v>
      </c>
      <c r="M47" s="72" t="s">
        <v>1496</v>
      </c>
    </row>
    <row r="48" spans="1:13" ht="15.75">
      <c r="A48" s="122"/>
      <c r="B48" s="45" t="s">
        <v>1492</v>
      </c>
      <c r="C48" s="24">
        <v>80</v>
      </c>
      <c r="D48" s="25">
        <v>12.35</v>
      </c>
      <c r="E48" s="25">
        <v>11.34</v>
      </c>
      <c r="F48" s="25">
        <v>12.6</v>
      </c>
      <c r="G48" s="26">
        <v>202</v>
      </c>
      <c r="H48" s="8">
        <v>14.2</v>
      </c>
      <c r="I48" s="8">
        <v>18.8</v>
      </c>
      <c r="J48" s="8">
        <v>1.3</v>
      </c>
      <c r="K48" s="25">
        <v>0.6</v>
      </c>
      <c r="L48" s="27" t="s">
        <v>1490</v>
      </c>
      <c r="M48" s="72" t="s">
        <v>1497</v>
      </c>
    </row>
    <row r="49" spans="1:13" ht="15.75">
      <c r="A49" s="122"/>
      <c r="B49" s="45" t="s">
        <v>1494</v>
      </c>
      <c r="C49" s="24">
        <v>80</v>
      </c>
      <c r="D49" s="25">
        <v>15.07</v>
      </c>
      <c r="E49" s="25">
        <v>3.38</v>
      </c>
      <c r="F49" s="25">
        <v>12.6</v>
      </c>
      <c r="G49" s="26">
        <v>141</v>
      </c>
      <c r="H49" s="8">
        <v>11.3</v>
      </c>
      <c r="I49" s="8">
        <v>22.7</v>
      </c>
      <c r="J49" s="8">
        <v>1.3</v>
      </c>
      <c r="K49" s="25">
        <v>0</v>
      </c>
      <c r="L49" s="27" t="s">
        <v>1490</v>
      </c>
      <c r="M49" s="72" t="s">
        <v>1498</v>
      </c>
    </row>
    <row r="50" spans="1:13" ht="15.75">
      <c r="A50" s="104" t="s">
        <v>1499</v>
      </c>
      <c r="B50" s="45" t="s">
        <v>1500</v>
      </c>
      <c r="C50" s="24">
        <v>60</v>
      </c>
      <c r="D50" s="25">
        <v>8.89</v>
      </c>
      <c r="E50" s="25">
        <v>9.26</v>
      </c>
      <c r="F50" s="25">
        <v>5.95</v>
      </c>
      <c r="G50" s="26">
        <v>143</v>
      </c>
      <c r="H50" s="8">
        <v>25.8</v>
      </c>
      <c r="I50" s="8">
        <v>13.4</v>
      </c>
      <c r="J50" s="8">
        <v>0.9</v>
      </c>
      <c r="K50" s="25">
        <v>0.3</v>
      </c>
      <c r="L50" s="27" t="s">
        <v>171</v>
      </c>
      <c r="M50" s="72" t="s">
        <v>1501</v>
      </c>
    </row>
    <row r="51" spans="1:13" ht="15.75">
      <c r="A51" s="104"/>
      <c r="B51" s="45" t="s">
        <v>1500</v>
      </c>
      <c r="C51" s="24">
        <v>60</v>
      </c>
      <c r="D51" s="25">
        <v>10.1</v>
      </c>
      <c r="E51" s="25">
        <v>5.1</v>
      </c>
      <c r="F51" s="25">
        <v>6</v>
      </c>
      <c r="G51" s="26">
        <v>111</v>
      </c>
      <c r="H51" s="8">
        <v>10.1</v>
      </c>
      <c r="I51" s="8">
        <v>11.3</v>
      </c>
      <c r="J51" s="8">
        <v>0.9</v>
      </c>
      <c r="K51" s="25">
        <v>0.3</v>
      </c>
      <c r="L51" s="27" t="s">
        <v>171</v>
      </c>
      <c r="M51" s="72" t="s">
        <v>1502</v>
      </c>
    </row>
    <row r="52" spans="1:13" ht="15.75">
      <c r="A52" s="122"/>
      <c r="B52" s="45" t="s">
        <v>1503</v>
      </c>
      <c r="C52" s="24">
        <v>60</v>
      </c>
      <c r="D52" s="25">
        <v>8.5</v>
      </c>
      <c r="E52" s="25">
        <v>8.9</v>
      </c>
      <c r="F52" s="25">
        <v>5.3</v>
      </c>
      <c r="G52" s="26">
        <v>135</v>
      </c>
      <c r="H52" s="8">
        <v>25.1</v>
      </c>
      <c r="I52" s="8">
        <v>13.9</v>
      </c>
      <c r="J52" s="8">
        <v>0.8</v>
      </c>
      <c r="K52" s="25">
        <v>0.2</v>
      </c>
      <c r="L52" s="27" t="s">
        <v>171</v>
      </c>
      <c r="M52" s="72" t="s">
        <v>1504</v>
      </c>
    </row>
    <row r="53" spans="1:13" ht="15.75">
      <c r="A53" s="122"/>
      <c r="B53" s="45" t="s">
        <v>1503</v>
      </c>
      <c r="C53" s="24">
        <v>60</v>
      </c>
      <c r="D53" s="25">
        <v>9.7</v>
      </c>
      <c r="E53" s="25">
        <v>4.8</v>
      </c>
      <c r="F53" s="25">
        <v>5.3</v>
      </c>
      <c r="G53" s="26">
        <v>103</v>
      </c>
      <c r="H53" s="8">
        <v>9.3</v>
      </c>
      <c r="I53" s="8">
        <v>11.7</v>
      </c>
      <c r="J53" s="8">
        <v>0.8</v>
      </c>
      <c r="K53" s="25">
        <v>0.2</v>
      </c>
      <c r="L53" s="27" t="s">
        <v>171</v>
      </c>
      <c r="M53" s="72" t="s">
        <v>1505</v>
      </c>
    </row>
    <row r="54" spans="1:13" ht="15.75">
      <c r="A54" s="122"/>
      <c r="B54" s="45" t="s">
        <v>170</v>
      </c>
      <c r="C54" s="24">
        <v>60</v>
      </c>
      <c r="D54" s="25">
        <v>8.7</v>
      </c>
      <c r="E54" s="25">
        <v>8</v>
      </c>
      <c r="F54" s="25">
        <v>5.3</v>
      </c>
      <c r="G54" s="26">
        <v>127</v>
      </c>
      <c r="H54" s="8">
        <v>22.8</v>
      </c>
      <c r="I54" s="8">
        <v>16.9</v>
      </c>
      <c r="J54" s="8">
        <v>0.9</v>
      </c>
      <c r="K54" s="25">
        <v>0.3</v>
      </c>
      <c r="L54" s="27" t="s">
        <v>171</v>
      </c>
      <c r="M54" s="72" t="s">
        <v>1506</v>
      </c>
    </row>
    <row r="55" spans="1:13" ht="15.75">
      <c r="A55" s="122"/>
      <c r="B55" s="45" t="s">
        <v>170</v>
      </c>
      <c r="C55" s="24">
        <v>60</v>
      </c>
      <c r="D55" s="25">
        <v>10.71</v>
      </c>
      <c r="E55" s="25">
        <v>2.2</v>
      </c>
      <c r="F55" s="25">
        <v>5.3</v>
      </c>
      <c r="G55" s="26">
        <v>84</v>
      </c>
      <c r="H55" s="8">
        <v>7.1</v>
      </c>
      <c r="I55" s="8">
        <v>14.7</v>
      </c>
      <c r="J55" s="8">
        <v>0.8</v>
      </c>
      <c r="K55" s="25">
        <v>0</v>
      </c>
      <c r="L55" s="27" t="s">
        <v>171</v>
      </c>
      <c r="M55" s="72" t="s">
        <v>1507</v>
      </c>
    </row>
    <row r="56" spans="1:13" ht="15.75">
      <c r="A56" s="122"/>
      <c r="B56" s="45" t="s">
        <v>1500</v>
      </c>
      <c r="C56" s="24">
        <v>80</v>
      </c>
      <c r="D56" s="25">
        <v>11.93</v>
      </c>
      <c r="E56" s="25">
        <v>12.62</v>
      </c>
      <c r="F56" s="25">
        <v>8.09</v>
      </c>
      <c r="G56" s="26">
        <v>194</v>
      </c>
      <c r="H56" s="8">
        <v>34.2</v>
      </c>
      <c r="I56" s="8">
        <v>18</v>
      </c>
      <c r="J56" s="8">
        <v>1.3</v>
      </c>
      <c r="K56" s="25">
        <v>0.4</v>
      </c>
      <c r="L56" s="27" t="s">
        <v>171</v>
      </c>
      <c r="M56" s="72" t="s">
        <v>1501</v>
      </c>
    </row>
    <row r="57" spans="1:13" ht="15.75">
      <c r="A57" s="122"/>
      <c r="B57" s="45" t="s">
        <v>1500</v>
      </c>
      <c r="C57" s="24">
        <v>80</v>
      </c>
      <c r="D57" s="25">
        <v>13.6</v>
      </c>
      <c r="E57" s="25">
        <v>7.1</v>
      </c>
      <c r="F57" s="25">
        <v>8.1</v>
      </c>
      <c r="G57" s="26">
        <v>151</v>
      </c>
      <c r="H57" s="8">
        <v>13.6</v>
      </c>
      <c r="I57" s="8">
        <v>15.2</v>
      </c>
      <c r="J57" s="8">
        <v>1.2</v>
      </c>
      <c r="K57" s="25">
        <v>0.4</v>
      </c>
      <c r="L57" s="27" t="s">
        <v>171</v>
      </c>
      <c r="M57" s="72" t="s">
        <v>1502</v>
      </c>
    </row>
    <row r="58" spans="1:13" ht="15.75">
      <c r="A58" s="122"/>
      <c r="B58" s="45" t="s">
        <v>1503</v>
      </c>
      <c r="C58" s="24">
        <v>80</v>
      </c>
      <c r="D58" s="25">
        <v>11.4</v>
      </c>
      <c r="E58" s="25">
        <v>12.1</v>
      </c>
      <c r="F58" s="25">
        <v>7.2</v>
      </c>
      <c r="G58" s="26">
        <v>183</v>
      </c>
      <c r="H58" s="8">
        <v>33.2</v>
      </c>
      <c r="I58" s="8">
        <v>18.6</v>
      </c>
      <c r="J58" s="8">
        <v>1.1</v>
      </c>
      <c r="K58" s="25">
        <v>0.3</v>
      </c>
      <c r="L58" s="27" t="s">
        <v>171</v>
      </c>
      <c r="M58" s="72" t="s">
        <v>1504</v>
      </c>
    </row>
    <row r="59" spans="1:13" ht="15.75">
      <c r="A59" s="122"/>
      <c r="B59" s="45" t="s">
        <v>1503</v>
      </c>
      <c r="C59" s="24">
        <v>80</v>
      </c>
      <c r="D59" s="25">
        <v>13</v>
      </c>
      <c r="E59" s="25">
        <v>6.6</v>
      </c>
      <c r="F59" s="25">
        <v>7.2</v>
      </c>
      <c r="G59" s="26">
        <v>140</v>
      </c>
      <c r="H59" s="8">
        <v>12.6</v>
      </c>
      <c r="I59" s="8">
        <v>15.8</v>
      </c>
      <c r="J59" s="8">
        <v>1.1</v>
      </c>
      <c r="K59" s="25">
        <v>0.3</v>
      </c>
      <c r="L59" s="27" t="s">
        <v>171</v>
      </c>
      <c r="M59" s="72" t="s">
        <v>1505</v>
      </c>
    </row>
    <row r="60" spans="1:13" ht="15.75">
      <c r="A60" s="122"/>
      <c r="B60" s="45" t="s">
        <v>170</v>
      </c>
      <c r="C60" s="24">
        <v>80</v>
      </c>
      <c r="D60" s="25">
        <v>11.6</v>
      </c>
      <c r="E60" s="25">
        <v>10.9</v>
      </c>
      <c r="F60" s="25">
        <v>7.2</v>
      </c>
      <c r="G60" s="26">
        <v>173</v>
      </c>
      <c r="H60" s="8">
        <v>30.2</v>
      </c>
      <c r="I60" s="8">
        <v>22.6</v>
      </c>
      <c r="J60" s="8">
        <v>1.1</v>
      </c>
      <c r="K60" s="25">
        <v>0.4</v>
      </c>
      <c r="L60" s="27" t="s">
        <v>171</v>
      </c>
      <c r="M60" s="72" t="s">
        <v>1506</v>
      </c>
    </row>
    <row r="61" spans="1:13" ht="15.75">
      <c r="A61" s="122"/>
      <c r="B61" s="45" t="s">
        <v>170</v>
      </c>
      <c r="C61" s="24">
        <v>80</v>
      </c>
      <c r="D61" s="25">
        <v>14.38</v>
      </c>
      <c r="E61" s="25">
        <v>3.17</v>
      </c>
      <c r="F61" s="25">
        <v>7.23</v>
      </c>
      <c r="G61" s="26">
        <v>115</v>
      </c>
      <c r="H61" s="8">
        <v>9.6</v>
      </c>
      <c r="I61" s="8">
        <v>19.8</v>
      </c>
      <c r="J61" s="8">
        <v>1.1</v>
      </c>
      <c r="K61" s="25">
        <v>0</v>
      </c>
      <c r="L61" s="27" t="s">
        <v>171</v>
      </c>
      <c r="M61" s="72" t="s">
        <v>1507</v>
      </c>
    </row>
    <row r="62" spans="1:13" ht="15.75">
      <c r="A62" s="104" t="s">
        <v>1508</v>
      </c>
      <c r="B62" s="45" t="s">
        <v>1509</v>
      </c>
      <c r="C62" s="24">
        <v>60</v>
      </c>
      <c r="D62" s="25">
        <v>7.64</v>
      </c>
      <c r="E62" s="25">
        <v>10.93</v>
      </c>
      <c r="F62" s="25">
        <v>6.23</v>
      </c>
      <c r="G62" s="26">
        <v>154</v>
      </c>
      <c r="H62" s="25">
        <v>52.7</v>
      </c>
      <c r="I62" s="25">
        <v>13</v>
      </c>
      <c r="J62" s="25">
        <v>0.8</v>
      </c>
      <c r="K62" s="25">
        <v>0.2</v>
      </c>
      <c r="L62" s="27" t="s">
        <v>1510</v>
      </c>
      <c r="M62" s="72" t="s">
        <v>1501</v>
      </c>
    </row>
    <row r="63" spans="1:13" ht="15.75">
      <c r="A63" s="104"/>
      <c r="B63" s="45" t="s">
        <v>1509</v>
      </c>
      <c r="C63" s="24">
        <v>60</v>
      </c>
      <c r="D63" s="25">
        <v>7.34</v>
      </c>
      <c r="E63" s="25">
        <v>10.67</v>
      </c>
      <c r="F63" s="25">
        <v>5.78</v>
      </c>
      <c r="G63" s="26">
        <v>148</v>
      </c>
      <c r="H63" s="25">
        <v>41.9</v>
      </c>
      <c r="I63" s="25">
        <v>11.5</v>
      </c>
      <c r="J63" s="25">
        <v>0.2</v>
      </c>
      <c r="K63" s="25">
        <v>0.2</v>
      </c>
      <c r="L63" s="27" t="s">
        <v>1510</v>
      </c>
      <c r="M63" s="72" t="s">
        <v>1502</v>
      </c>
    </row>
    <row r="64" spans="1:13" ht="15.75">
      <c r="A64" s="122"/>
      <c r="B64" s="45" t="s">
        <v>1511</v>
      </c>
      <c r="C64" s="24">
        <v>60</v>
      </c>
      <c r="D64" s="25">
        <v>9.28</v>
      </c>
      <c r="E64" s="25">
        <v>6.07</v>
      </c>
      <c r="F64" s="25">
        <v>6.23</v>
      </c>
      <c r="G64" s="26">
        <v>117</v>
      </c>
      <c r="H64" s="25">
        <v>50.5</v>
      </c>
      <c r="I64" s="25">
        <v>15.5</v>
      </c>
      <c r="J64" s="25">
        <v>0.7</v>
      </c>
      <c r="K64" s="25">
        <v>0.1</v>
      </c>
      <c r="L64" s="27" t="s">
        <v>1510</v>
      </c>
      <c r="M64" s="72" t="s">
        <v>1506</v>
      </c>
    </row>
    <row r="65" spans="1:13" ht="15.75">
      <c r="A65" s="122"/>
      <c r="B65" s="45" t="s">
        <v>1511</v>
      </c>
      <c r="C65" s="24">
        <v>60</v>
      </c>
      <c r="D65" s="25">
        <v>8.98</v>
      </c>
      <c r="E65" s="25">
        <v>5.81</v>
      </c>
      <c r="F65" s="25">
        <v>5.78</v>
      </c>
      <c r="G65" s="26">
        <v>111</v>
      </c>
      <c r="H65" s="25">
        <v>39.7</v>
      </c>
      <c r="I65" s="25">
        <v>14</v>
      </c>
      <c r="J65" s="25">
        <v>0.7</v>
      </c>
      <c r="K65" s="25">
        <v>0.03</v>
      </c>
      <c r="L65" s="27" t="s">
        <v>1510</v>
      </c>
      <c r="M65" s="72" t="s">
        <v>1507</v>
      </c>
    </row>
    <row r="66" spans="1:13" ht="15.75">
      <c r="A66" s="122"/>
      <c r="B66" s="45" t="s">
        <v>1509</v>
      </c>
      <c r="C66" s="24">
        <v>80</v>
      </c>
      <c r="D66" s="25">
        <v>10.11</v>
      </c>
      <c r="E66" s="25">
        <v>14.27</v>
      </c>
      <c r="F66" s="25">
        <v>8.51</v>
      </c>
      <c r="G66" s="26">
        <v>203</v>
      </c>
      <c r="H66" s="25">
        <v>70.7</v>
      </c>
      <c r="I66" s="25">
        <v>17.4</v>
      </c>
      <c r="J66" s="25">
        <v>1</v>
      </c>
      <c r="K66" s="25">
        <v>0.3</v>
      </c>
      <c r="L66" s="27" t="s">
        <v>1510</v>
      </c>
      <c r="M66" s="72" t="s">
        <v>1501</v>
      </c>
    </row>
    <row r="67" spans="1:13" ht="15.75">
      <c r="A67" s="122"/>
      <c r="B67" s="45" t="s">
        <v>1509</v>
      </c>
      <c r="C67" s="24">
        <v>80</v>
      </c>
      <c r="D67" s="25">
        <v>9.7</v>
      </c>
      <c r="E67" s="25">
        <v>13.92</v>
      </c>
      <c r="F67" s="25">
        <v>7.89</v>
      </c>
      <c r="G67" s="26">
        <v>196</v>
      </c>
      <c r="H67" s="25">
        <v>56</v>
      </c>
      <c r="I67" s="25">
        <v>15.4</v>
      </c>
      <c r="J67" s="25">
        <v>1</v>
      </c>
      <c r="K67" s="25">
        <v>0.3</v>
      </c>
      <c r="L67" s="27" t="s">
        <v>1510</v>
      </c>
      <c r="M67" s="72" t="s">
        <v>1502</v>
      </c>
    </row>
    <row r="68" spans="1:13" ht="15.75">
      <c r="A68" s="122"/>
      <c r="B68" s="45" t="s">
        <v>1512</v>
      </c>
      <c r="C68" s="24">
        <v>80</v>
      </c>
      <c r="D68" s="25">
        <v>12.27</v>
      </c>
      <c r="E68" s="25">
        <v>7.9</v>
      </c>
      <c r="F68" s="25">
        <v>8.51</v>
      </c>
      <c r="G68" s="26">
        <v>154</v>
      </c>
      <c r="H68" s="25">
        <v>67.9</v>
      </c>
      <c r="I68" s="25">
        <v>20.7</v>
      </c>
      <c r="J68" s="25">
        <v>1</v>
      </c>
      <c r="K68" s="25">
        <v>0.1</v>
      </c>
      <c r="L68" s="27" t="s">
        <v>1510</v>
      </c>
      <c r="M68" s="72" t="s">
        <v>1506</v>
      </c>
    </row>
    <row r="69" spans="1:13" ht="15.75">
      <c r="A69" s="122"/>
      <c r="B69" s="45" t="s">
        <v>1512</v>
      </c>
      <c r="C69" s="24">
        <v>80</v>
      </c>
      <c r="D69" s="25">
        <v>11.85</v>
      </c>
      <c r="E69" s="25">
        <v>7.54</v>
      </c>
      <c r="F69" s="25">
        <v>7.89</v>
      </c>
      <c r="G69" s="26">
        <v>147</v>
      </c>
      <c r="H69" s="25">
        <v>53.1</v>
      </c>
      <c r="I69" s="25">
        <v>18.6</v>
      </c>
      <c r="J69" s="25">
        <v>0.9</v>
      </c>
      <c r="K69" s="25">
        <v>0</v>
      </c>
      <c r="L69" s="27" t="s">
        <v>1510</v>
      </c>
      <c r="M69" s="72" t="s">
        <v>1507</v>
      </c>
    </row>
    <row r="70" spans="1:13" ht="15.75">
      <c r="A70" s="260">
        <v>229</v>
      </c>
      <c r="B70" s="11" t="s">
        <v>1513</v>
      </c>
      <c r="C70" s="24">
        <v>60</v>
      </c>
      <c r="D70" s="25">
        <v>8.82</v>
      </c>
      <c r="E70" s="25">
        <v>7.88</v>
      </c>
      <c r="F70" s="25">
        <v>5.85</v>
      </c>
      <c r="G70" s="26">
        <v>130</v>
      </c>
      <c r="H70" s="8">
        <v>23.4</v>
      </c>
      <c r="I70" s="8">
        <v>13.2</v>
      </c>
      <c r="J70" s="8">
        <v>0.9</v>
      </c>
      <c r="K70" s="25">
        <v>0.29</v>
      </c>
      <c r="L70" s="27" t="s">
        <v>1514</v>
      </c>
      <c r="M70" s="72" t="s">
        <v>1501</v>
      </c>
    </row>
    <row r="71" spans="1:13" ht="15.75">
      <c r="A71" s="104"/>
      <c r="B71" s="11" t="s">
        <v>1513</v>
      </c>
      <c r="C71" s="24">
        <v>60</v>
      </c>
      <c r="D71" s="25">
        <v>8.43</v>
      </c>
      <c r="E71" s="25">
        <v>7.55</v>
      </c>
      <c r="F71" s="25">
        <v>5.28</v>
      </c>
      <c r="G71" s="26">
        <v>123</v>
      </c>
      <c r="H71" s="8">
        <v>9.6</v>
      </c>
      <c r="I71" s="8">
        <v>11.3</v>
      </c>
      <c r="J71" s="8">
        <v>0.9</v>
      </c>
      <c r="K71" s="25">
        <v>0.3</v>
      </c>
      <c r="L71" s="27" t="s">
        <v>1514</v>
      </c>
      <c r="M71" s="72" t="s">
        <v>1502</v>
      </c>
    </row>
    <row r="72" spans="1:13" ht="15.75">
      <c r="A72" s="104"/>
      <c r="B72" s="11" t="s">
        <v>2123</v>
      </c>
      <c r="C72" s="24">
        <v>60</v>
      </c>
      <c r="D72" s="25">
        <v>9.03</v>
      </c>
      <c r="E72" s="25">
        <v>6.95</v>
      </c>
      <c r="F72" s="25">
        <v>5.85</v>
      </c>
      <c r="G72" s="26">
        <v>122</v>
      </c>
      <c r="H72" s="8">
        <v>22.6</v>
      </c>
      <c r="I72" s="8">
        <v>13.6</v>
      </c>
      <c r="J72" s="8">
        <v>0.8</v>
      </c>
      <c r="K72" s="25">
        <v>0.2</v>
      </c>
      <c r="L72" s="27" t="s">
        <v>1514</v>
      </c>
      <c r="M72" s="72" t="s">
        <v>1504</v>
      </c>
    </row>
    <row r="73" spans="1:13" ht="15.75">
      <c r="A73" s="104"/>
      <c r="B73" s="11" t="s">
        <v>2123</v>
      </c>
      <c r="C73" s="24">
        <v>60</v>
      </c>
      <c r="D73" s="25">
        <v>8.64</v>
      </c>
      <c r="E73" s="25">
        <v>6.62</v>
      </c>
      <c r="F73" s="25">
        <v>5.28</v>
      </c>
      <c r="G73" s="26">
        <v>115</v>
      </c>
      <c r="H73" s="8">
        <v>8.9</v>
      </c>
      <c r="I73" s="8">
        <v>11.7</v>
      </c>
      <c r="J73" s="8">
        <v>0.8</v>
      </c>
      <c r="K73" s="25">
        <v>0.3</v>
      </c>
      <c r="L73" s="27" t="s">
        <v>1514</v>
      </c>
      <c r="M73" s="72" t="s">
        <v>1505</v>
      </c>
    </row>
    <row r="74" spans="1:13" ht="15.75">
      <c r="A74" s="104"/>
      <c r="B74" s="11" t="s">
        <v>1515</v>
      </c>
      <c r="C74" s="24">
        <v>60</v>
      </c>
      <c r="D74" s="25">
        <v>8.6</v>
      </c>
      <c r="E74" s="25">
        <v>6.6</v>
      </c>
      <c r="F74" s="25">
        <v>5.3</v>
      </c>
      <c r="G74" s="26">
        <v>79</v>
      </c>
      <c r="H74" s="8">
        <v>20.4</v>
      </c>
      <c r="I74" s="8">
        <v>16.6</v>
      </c>
      <c r="J74" s="8">
        <v>0.8</v>
      </c>
      <c r="K74" s="25">
        <v>0.05</v>
      </c>
      <c r="L74" s="27" t="s">
        <v>1514</v>
      </c>
      <c r="M74" s="72" t="s">
        <v>1506</v>
      </c>
    </row>
    <row r="75" spans="1:13" ht="15.75">
      <c r="A75" s="104"/>
      <c r="B75" s="11" t="s">
        <v>1515</v>
      </c>
      <c r="C75" s="24">
        <v>60</v>
      </c>
      <c r="D75" s="25">
        <v>10.69</v>
      </c>
      <c r="E75" s="25">
        <v>0.87</v>
      </c>
      <c r="F75" s="25">
        <v>5.28</v>
      </c>
      <c r="G75" s="26">
        <v>72</v>
      </c>
      <c r="H75" s="8">
        <v>6.6</v>
      </c>
      <c r="I75" s="8">
        <v>14.7</v>
      </c>
      <c r="J75" s="8">
        <v>0.8</v>
      </c>
      <c r="K75" s="25">
        <v>0</v>
      </c>
      <c r="L75" s="27" t="s">
        <v>1514</v>
      </c>
      <c r="M75" s="72" t="s">
        <v>1507</v>
      </c>
    </row>
    <row r="76" spans="1:13" ht="15.75">
      <c r="A76" s="104"/>
      <c r="B76" s="11" t="s">
        <v>1513</v>
      </c>
      <c r="C76" s="24">
        <v>80</v>
      </c>
      <c r="D76" s="25">
        <v>11.82</v>
      </c>
      <c r="E76" s="25">
        <v>10.55</v>
      </c>
      <c r="F76" s="25">
        <v>7.7</v>
      </c>
      <c r="G76" s="26">
        <v>173</v>
      </c>
      <c r="H76" s="8">
        <v>32.4</v>
      </c>
      <c r="I76" s="8">
        <v>15.3</v>
      </c>
      <c r="J76" s="8">
        <v>1</v>
      </c>
      <c r="K76" s="25">
        <v>0.4</v>
      </c>
      <c r="L76" s="27" t="s">
        <v>1514</v>
      </c>
      <c r="M76" s="72" t="s">
        <v>1501</v>
      </c>
    </row>
    <row r="77" spans="1:13" ht="15.75">
      <c r="A77" s="104"/>
      <c r="B77" s="11" t="s">
        <v>1513</v>
      </c>
      <c r="C77" s="24">
        <v>80</v>
      </c>
      <c r="D77" s="25">
        <v>13.5</v>
      </c>
      <c r="E77" s="25">
        <v>5</v>
      </c>
      <c r="F77" s="25">
        <v>7.7</v>
      </c>
      <c r="G77" s="26">
        <v>164</v>
      </c>
      <c r="H77" s="8">
        <v>13.7</v>
      </c>
      <c r="I77" s="8">
        <v>13.2</v>
      </c>
      <c r="J77" s="8">
        <v>1</v>
      </c>
      <c r="K77" s="25">
        <v>0.3</v>
      </c>
      <c r="L77" s="27" t="s">
        <v>1514</v>
      </c>
      <c r="M77" s="72" t="s">
        <v>1502</v>
      </c>
    </row>
    <row r="78" spans="1:13" ht="15.75">
      <c r="A78" s="104"/>
      <c r="B78" s="11" t="s">
        <v>2123</v>
      </c>
      <c r="C78" s="24">
        <v>80</v>
      </c>
      <c r="D78" s="25">
        <v>12.1</v>
      </c>
      <c r="E78" s="25">
        <v>9.3</v>
      </c>
      <c r="F78" s="25">
        <v>7.7</v>
      </c>
      <c r="G78" s="26">
        <v>163</v>
      </c>
      <c r="H78" s="8">
        <v>31.3</v>
      </c>
      <c r="I78" s="8">
        <v>15.8</v>
      </c>
      <c r="J78" s="8">
        <v>0.9</v>
      </c>
      <c r="K78" s="25">
        <v>0.4</v>
      </c>
      <c r="L78" s="27" t="s">
        <v>1514</v>
      </c>
      <c r="M78" s="72" t="s">
        <v>1504</v>
      </c>
    </row>
    <row r="79" spans="1:13" ht="15.75">
      <c r="A79" s="104"/>
      <c r="B79" s="11" t="s">
        <v>2123</v>
      </c>
      <c r="C79" s="24">
        <v>80</v>
      </c>
      <c r="D79" s="25">
        <v>13</v>
      </c>
      <c r="E79" s="25">
        <v>4.6</v>
      </c>
      <c r="F79" s="25">
        <v>6.9</v>
      </c>
      <c r="G79" s="26">
        <v>154</v>
      </c>
      <c r="H79" s="8">
        <v>12.6</v>
      </c>
      <c r="I79" s="8">
        <v>13.6</v>
      </c>
      <c r="J79" s="8">
        <v>0.8</v>
      </c>
      <c r="K79" s="25">
        <v>0.4</v>
      </c>
      <c r="L79" s="27" t="s">
        <v>1514</v>
      </c>
      <c r="M79" s="72" t="s">
        <v>1505</v>
      </c>
    </row>
    <row r="80" spans="1:13" ht="15.75">
      <c r="A80" s="104"/>
      <c r="B80" s="11" t="s">
        <v>1515</v>
      </c>
      <c r="C80" s="24">
        <v>80</v>
      </c>
      <c r="D80" s="25">
        <v>11.6</v>
      </c>
      <c r="E80" s="25">
        <v>8.9</v>
      </c>
      <c r="F80" s="25">
        <v>6.9</v>
      </c>
      <c r="G80" s="26">
        <v>154</v>
      </c>
      <c r="H80" s="8">
        <v>28.1</v>
      </c>
      <c r="I80" s="8">
        <v>19.2</v>
      </c>
      <c r="J80" s="8">
        <v>0.9</v>
      </c>
      <c r="K80" s="25">
        <v>0.4</v>
      </c>
      <c r="L80" s="27" t="s">
        <v>1514</v>
      </c>
      <c r="M80" s="72" t="s">
        <v>1506</v>
      </c>
    </row>
    <row r="81" spans="1:13" ht="15.75">
      <c r="A81" s="104"/>
      <c r="B81" s="11" t="s">
        <v>1515</v>
      </c>
      <c r="C81" s="24">
        <v>80</v>
      </c>
      <c r="D81" s="25">
        <v>14.35</v>
      </c>
      <c r="E81" s="25">
        <v>1.17</v>
      </c>
      <c r="F81" s="25">
        <v>6.88</v>
      </c>
      <c r="G81" s="26">
        <v>95</v>
      </c>
      <c r="H81" s="8">
        <v>9.4</v>
      </c>
      <c r="I81" s="8">
        <v>17.1</v>
      </c>
      <c r="J81" s="8">
        <v>0.9</v>
      </c>
      <c r="K81" s="25">
        <v>0</v>
      </c>
      <c r="L81" s="27" t="s">
        <v>1514</v>
      </c>
      <c r="M81" s="72" t="s">
        <v>1507</v>
      </c>
    </row>
    <row r="82" spans="1:13" ht="15.75">
      <c r="A82" s="104" t="s">
        <v>1516</v>
      </c>
      <c r="B82" s="45" t="s">
        <v>1517</v>
      </c>
      <c r="C82" s="24">
        <v>60</v>
      </c>
      <c r="D82" s="25">
        <v>8.12</v>
      </c>
      <c r="E82" s="25">
        <v>9.21</v>
      </c>
      <c r="F82" s="25">
        <v>5.19</v>
      </c>
      <c r="G82" s="26">
        <v>136</v>
      </c>
      <c r="H82" s="8">
        <v>28.1</v>
      </c>
      <c r="I82" s="8">
        <v>12.8</v>
      </c>
      <c r="J82" s="8">
        <v>0.8</v>
      </c>
      <c r="K82" s="25">
        <v>0.8</v>
      </c>
      <c r="L82" s="27" t="s">
        <v>1518</v>
      </c>
      <c r="M82" s="72" t="s">
        <v>1501</v>
      </c>
    </row>
    <row r="83" spans="1:13" ht="15.75">
      <c r="A83" s="104"/>
      <c r="B83" s="45" t="s">
        <v>1517</v>
      </c>
      <c r="C83" s="24">
        <v>60</v>
      </c>
      <c r="D83" s="25">
        <v>7.76</v>
      </c>
      <c r="E83" s="25">
        <v>8.9</v>
      </c>
      <c r="F83" s="25">
        <v>4.59</v>
      </c>
      <c r="G83" s="26">
        <v>130</v>
      </c>
      <c r="H83" s="8">
        <v>14.5</v>
      </c>
      <c r="I83" s="8">
        <v>11.3</v>
      </c>
      <c r="J83" s="8">
        <v>0.8</v>
      </c>
      <c r="K83" s="25">
        <v>0.7</v>
      </c>
      <c r="L83" s="27" t="s">
        <v>1518</v>
      </c>
      <c r="M83" s="72" t="s">
        <v>1502</v>
      </c>
    </row>
    <row r="84" spans="1:13" ht="15.75">
      <c r="A84" s="122"/>
      <c r="B84" s="45" t="s">
        <v>1519</v>
      </c>
      <c r="C84" s="24">
        <v>60</v>
      </c>
      <c r="D84" s="25">
        <v>8.3</v>
      </c>
      <c r="E84" s="25">
        <v>8.42</v>
      </c>
      <c r="F84" s="25">
        <v>5.19</v>
      </c>
      <c r="G84" s="26">
        <v>130</v>
      </c>
      <c r="H84" s="8">
        <v>27.4</v>
      </c>
      <c r="I84" s="8">
        <v>13.1</v>
      </c>
      <c r="J84" s="8">
        <v>0.7</v>
      </c>
      <c r="K84" s="25">
        <v>0.8</v>
      </c>
      <c r="L84" s="27" t="s">
        <v>1518</v>
      </c>
      <c r="M84" s="72" t="s">
        <v>1504</v>
      </c>
    </row>
    <row r="85" spans="1:13" ht="15.75">
      <c r="A85" s="122"/>
      <c r="B85" s="45" t="s">
        <v>1519</v>
      </c>
      <c r="C85" s="24">
        <v>60</v>
      </c>
      <c r="D85" s="25">
        <v>8.02</v>
      </c>
      <c r="E85" s="25">
        <v>8.38</v>
      </c>
      <c r="F85" s="25">
        <v>4.11</v>
      </c>
      <c r="G85" s="26">
        <v>124</v>
      </c>
      <c r="H85" s="8">
        <v>12.6</v>
      </c>
      <c r="I85" s="8">
        <v>13</v>
      </c>
      <c r="J85" s="8">
        <v>0.8</v>
      </c>
      <c r="K85" s="25">
        <v>1.2</v>
      </c>
      <c r="L85" s="27" t="s">
        <v>1518</v>
      </c>
      <c r="M85" s="72" t="s">
        <v>1505</v>
      </c>
    </row>
    <row r="86" spans="1:13" ht="15.75">
      <c r="A86" s="122"/>
      <c r="B86" s="45" t="s">
        <v>1520</v>
      </c>
      <c r="C86" s="24">
        <v>60</v>
      </c>
      <c r="D86" s="25">
        <v>10.12</v>
      </c>
      <c r="E86" s="25">
        <v>3.71</v>
      </c>
      <c r="F86" s="25">
        <v>4.64</v>
      </c>
      <c r="G86" s="26">
        <v>92</v>
      </c>
      <c r="H86" s="8">
        <v>23.1</v>
      </c>
      <c r="I86" s="8">
        <v>17.1</v>
      </c>
      <c r="J86" s="8">
        <v>0.9</v>
      </c>
      <c r="K86" s="25">
        <v>0.9</v>
      </c>
      <c r="L86" s="27" t="s">
        <v>1518</v>
      </c>
      <c r="M86" s="72" t="s">
        <v>1506</v>
      </c>
    </row>
    <row r="87" spans="1:13" ht="15.75">
      <c r="A87" s="122"/>
      <c r="B87" s="45" t="s">
        <v>1520</v>
      </c>
      <c r="C87" s="24">
        <v>60</v>
      </c>
      <c r="D87" s="25">
        <v>9.76</v>
      </c>
      <c r="E87" s="25">
        <v>3.39</v>
      </c>
      <c r="F87" s="25">
        <v>4.11</v>
      </c>
      <c r="G87" s="26">
        <v>86</v>
      </c>
      <c r="H87" s="8">
        <v>10.8</v>
      </c>
      <c r="I87" s="8">
        <v>15.4</v>
      </c>
      <c r="J87" s="8">
        <v>0.9</v>
      </c>
      <c r="K87" s="25">
        <v>0.9</v>
      </c>
      <c r="L87" s="27" t="s">
        <v>1518</v>
      </c>
      <c r="M87" s="72" t="s">
        <v>1507</v>
      </c>
    </row>
    <row r="88" spans="1:13" ht="15.75">
      <c r="A88" s="122"/>
      <c r="B88" s="45" t="s">
        <v>1517</v>
      </c>
      <c r="C88" s="24">
        <v>80</v>
      </c>
      <c r="D88" s="25">
        <v>10.71</v>
      </c>
      <c r="E88" s="25">
        <v>12.96</v>
      </c>
      <c r="F88" s="25">
        <v>5.07</v>
      </c>
      <c r="G88" s="26">
        <v>180</v>
      </c>
      <c r="H88" s="8">
        <v>33.4</v>
      </c>
      <c r="I88" s="8">
        <v>18.1</v>
      </c>
      <c r="J88" s="8">
        <v>1.2</v>
      </c>
      <c r="K88" s="25">
        <v>1.7</v>
      </c>
      <c r="L88" s="27" t="s">
        <v>1518</v>
      </c>
      <c r="M88" s="72" t="s">
        <v>1501</v>
      </c>
    </row>
    <row r="89" spans="1:13" ht="15.75">
      <c r="A89" s="122"/>
      <c r="B89" s="45" t="s">
        <v>1517</v>
      </c>
      <c r="C89" s="24">
        <v>80</v>
      </c>
      <c r="D89" s="25">
        <v>10.24</v>
      </c>
      <c r="E89" s="25">
        <v>12.55</v>
      </c>
      <c r="F89" s="25">
        <v>4.37</v>
      </c>
      <c r="G89" s="26">
        <v>171</v>
      </c>
      <c r="H89" s="8">
        <v>18.1</v>
      </c>
      <c r="I89" s="8">
        <v>17.3</v>
      </c>
      <c r="J89" s="8">
        <v>1.2</v>
      </c>
      <c r="K89" s="25">
        <v>1.6</v>
      </c>
      <c r="L89" s="27" t="s">
        <v>1518</v>
      </c>
      <c r="M89" s="72" t="s">
        <v>1502</v>
      </c>
    </row>
    <row r="90" spans="1:13" ht="15.75">
      <c r="A90" s="122"/>
      <c r="B90" s="45" t="s">
        <v>1519</v>
      </c>
      <c r="C90" s="24">
        <v>80</v>
      </c>
      <c r="D90" s="25">
        <v>10.95</v>
      </c>
      <c r="E90" s="25">
        <v>11.89</v>
      </c>
      <c r="F90" s="25">
        <v>5.07</v>
      </c>
      <c r="G90" s="26">
        <v>171</v>
      </c>
      <c r="H90" s="8">
        <v>32.6</v>
      </c>
      <c r="I90" s="8">
        <v>18.6</v>
      </c>
      <c r="J90" s="8">
        <v>1.1</v>
      </c>
      <c r="K90" s="25">
        <v>1.7</v>
      </c>
      <c r="L90" s="27" t="s">
        <v>1518</v>
      </c>
      <c r="M90" s="72" t="s">
        <v>1504</v>
      </c>
    </row>
    <row r="91" spans="1:13" ht="15.75">
      <c r="A91" s="122"/>
      <c r="B91" s="45" t="s">
        <v>1519</v>
      </c>
      <c r="C91" s="24">
        <v>80</v>
      </c>
      <c r="D91" s="25">
        <v>10.2</v>
      </c>
      <c r="E91" s="25">
        <v>12.6</v>
      </c>
      <c r="F91" s="25">
        <v>4.4</v>
      </c>
      <c r="G91" s="26">
        <v>171</v>
      </c>
      <c r="H91" s="8">
        <v>17.3</v>
      </c>
      <c r="I91" s="8">
        <v>15.9</v>
      </c>
      <c r="J91" s="8">
        <v>1.2</v>
      </c>
      <c r="K91" s="25">
        <v>1.6</v>
      </c>
      <c r="L91" s="27" t="s">
        <v>1518</v>
      </c>
      <c r="M91" s="72" t="s">
        <v>1505</v>
      </c>
    </row>
    <row r="92" spans="1:13" ht="15.75">
      <c r="A92" s="122"/>
      <c r="B92" s="45" t="s">
        <v>1520</v>
      </c>
      <c r="C92" s="24">
        <v>80</v>
      </c>
      <c r="D92" s="25">
        <v>13.25</v>
      </c>
      <c r="E92" s="25">
        <v>5.28</v>
      </c>
      <c r="F92" s="25">
        <v>5.07</v>
      </c>
      <c r="G92" s="26">
        <v>121</v>
      </c>
      <c r="H92" s="8">
        <v>30.2</v>
      </c>
      <c r="I92" s="8">
        <v>21.8</v>
      </c>
      <c r="J92" s="8">
        <v>1.1</v>
      </c>
      <c r="K92" s="25">
        <v>1.2</v>
      </c>
      <c r="L92" s="27" t="s">
        <v>1518</v>
      </c>
      <c r="M92" s="72" t="s">
        <v>1506</v>
      </c>
    </row>
    <row r="93" spans="1:13" ht="15.75">
      <c r="A93" s="122"/>
      <c r="B93" s="45" t="s">
        <v>1520</v>
      </c>
      <c r="C93" s="24">
        <v>80</v>
      </c>
      <c r="D93" s="25">
        <v>12.78</v>
      </c>
      <c r="E93" s="25">
        <v>4.87</v>
      </c>
      <c r="F93" s="25">
        <v>4.37</v>
      </c>
      <c r="G93" s="26">
        <v>112</v>
      </c>
      <c r="H93" s="8">
        <v>14.1</v>
      </c>
      <c r="I93" s="8">
        <v>19.6</v>
      </c>
      <c r="J93" s="8">
        <v>1.1</v>
      </c>
      <c r="K93" s="25">
        <v>1.3</v>
      </c>
      <c r="L93" s="27" t="s">
        <v>1518</v>
      </c>
      <c r="M93" s="72" t="s">
        <v>1507</v>
      </c>
    </row>
    <row r="94" spans="1:13" ht="15.75">
      <c r="A94" s="104" t="s">
        <v>1521</v>
      </c>
      <c r="B94" s="45" t="s">
        <v>1522</v>
      </c>
      <c r="C94" s="24">
        <v>55</v>
      </c>
      <c r="D94" s="25">
        <v>9.9</v>
      </c>
      <c r="E94" s="25">
        <v>10.4</v>
      </c>
      <c r="F94" s="25">
        <v>1.8</v>
      </c>
      <c r="G94" s="26">
        <v>140</v>
      </c>
      <c r="H94" s="8">
        <v>30.1</v>
      </c>
      <c r="I94" s="8">
        <v>9.1</v>
      </c>
      <c r="J94" s="8">
        <v>0.7</v>
      </c>
      <c r="K94" s="25">
        <v>0</v>
      </c>
      <c r="L94" s="27" t="s">
        <v>107</v>
      </c>
      <c r="M94" s="72" t="s">
        <v>1523</v>
      </c>
    </row>
    <row r="95" spans="1:13" ht="15.75">
      <c r="A95" s="104"/>
      <c r="B95" s="45" t="s">
        <v>1524</v>
      </c>
      <c r="C95" s="24">
        <v>55</v>
      </c>
      <c r="D95" s="25">
        <v>9.3</v>
      </c>
      <c r="E95" s="25">
        <v>9.2</v>
      </c>
      <c r="F95" s="25">
        <v>1.8</v>
      </c>
      <c r="G95" s="26">
        <v>128</v>
      </c>
      <c r="H95" s="8">
        <v>32.2</v>
      </c>
      <c r="I95" s="8">
        <v>9.5</v>
      </c>
      <c r="J95" s="8">
        <v>0.7</v>
      </c>
      <c r="K95" s="25">
        <v>0.02</v>
      </c>
      <c r="L95" s="27" t="s">
        <v>107</v>
      </c>
      <c r="M95" s="72" t="s">
        <v>351</v>
      </c>
    </row>
    <row r="96" spans="1:13" ht="15.75">
      <c r="A96" s="104"/>
      <c r="B96" s="72" t="s">
        <v>106</v>
      </c>
      <c r="C96" s="24">
        <v>55</v>
      </c>
      <c r="D96" s="25">
        <v>10.2</v>
      </c>
      <c r="E96" s="25">
        <v>5.1</v>
      </c>
      <c r="F96" s="25">
        <v>1.8</v>
      </c>
      <c r="G96" s="26">
        <v>94</v>
      </c>
      <c r="H96" s="8">
        <v>21.6</v>
      </c>
      <c r="I96" s="8">
        <v>11.4</v>
      </c>
      <c r="J96" s="8">
        <v>0.7</v>
      </c>
      <c r="K96" s="25">
        <v>0</v>
      </c>
      <c r="L96" s="27" t="s">
        <v>107</v>
      </c>
      <c r="M96" s="72" t="s">
        <v>1525</v>
      </c>
    </row>
    <row r="97" spans="1:13" ht="15.75">
      <c r="A97" s="104"/>
      <c r="B97" s="45" t="s">
        <v>1522</v>
      </c>
      <c r="C97" s="24">
        <v>73</v>
      </c>
      <c r="D97" s="25">
        <v>13.2</v>
      </c>
      <c r="E97" s="25">
        <v>14.2</v>
      </c>
      <c r="F97" s="25">
        <v>2.5</v>
      </c>
      <c r="G97" s="26">
        <v>190</v>
      </c>
      <c r="H97" s="8">
        <v>40.1</v>
      </c>
      <c r="I97" s="8">
        <v>12.2</v>
      </c>
      <c r="J97" s="8">
        <v>1</v>
      </c>
      <c r="K97" s="25">
        <v>0</v>
      </c>
      <c r="L97" s="27" t="s">
        <v>107</v>
      </c>
      <c r="M97" s="72" t="s">
        <v>1523</v>
      </c>
    </row>
    <row r="98" spans="1:13" ht="15.75">
      <c r="A98" s="104"/>
      <c r="B98" s="45" t="s">
        <v>1524</v>
      </c>
      <c r="C98" s="24">
        <v>73</v>
      </c>
      <c r="D98" s="25">
        <v>12.5</v>
      </c>
      <c r="E98" s="25">
        <v>12.6</v>
      </c>
      <c r="F98" s="25">
        <v>2.5</v>
      </c>
      <c r="G98" s="26">
        <v>173</v>
      </c>
      <c r="H98" s="8">
        <v>42.8</v>
      </c>
      <c r="I98" s="8">
        <v>12.6</v>
      </c>
      <c r="J98" s="8">
        <v>1</v>
      </c>
      <c r="K98" s="25">
        <v>0</v>
      </c>
      <c r="L98" s="27" t="s">
        <v>107</v>
      </c>
      <c r="M98" s="72" t="s">
        <v>351</v>
      </c>
    </row>
    <row r="99" spans="1:13" ht="15.75">
      <c r="A99" s="104"/>
      <c r="B99" s="72" t="s">
        <v>106</v>
      </c>
      <c r="C99" s="24">
        <v>73</v>
      </c>
      <c r="D99" s="25">
        <v>13.7</v>
      </c>
      <c r="E99" s="25">
        <v>7.1</v>
      </c>
      <c r="F99" s="25">
        <v>2.5</v>
      </c>
      <c r="G99" s="26">
        <v>128</v>
      </c>
      <c r="H99" s="8">
        <v>28.6</v>
      </c>
      <c r="I99" s="8">
        <v>15.2</v>
      </c>
      <c r="J99" s="8">
        <v>0.9</v>
      </c>
      <c r="K99" s="25">
        <v>0</v>
      </c>
      <c r="L99" s="27" t="s">
        <v>107</v>
      </c>
      <c r="M99" s="72" t="s">
        <v>1525</v>
      </c>
    </row>
    <row r="100" spans="1:13" ht="15.75">
      <c r="A100" s="104" t="s">
        <v>1526</v>
      </c>
      <c r="B100" s="45" t="s">
        <v>1527</v>
      </c>
      <c r="C100" s="24">
        <v>55</v>
      </c>
      <c r="D100" s="25">
        <v>9.47</v>
      </c>
      <c r="E100" s="25">
        <v>9.02</v>
      </c>
      <c r="F100" s="25">
        <v>2.52</v>
      </c>
      <c r="G100" s="26">
        <v>129</v>
      </c>
      <c r="H100" s="8">
        <v>30.1</v>
      </c>
      <c r="I100" s="8">
        <v>9.1</v>
      </c>
      <c r="J100" s="8">
        <v>0.7</v>
      </c>
      <c r="K100" s="25">
        <v>0</v>
      </c>
      <c r="L100" s="27" t="s">
        <v>1528</v>
      </c>
      <c r="M100" s="72" t="s">
        <v>1523</v>
      </c>
    </row>
    <row r="101" spans="1:13" ht="15.75">
      <c r="A101" s="104"/>
      <c r="B101" s="45" t="s">
        <v>1529</v>
      </c>
      <c r="C101" s="24">
        <v>55</v>
      </c>
      <c r="D101" s="25">
        <v>8.93</v>
      </c>
      <c r="E101" s="25">
        <v>7.83</v>
      </c>
      <c r="F101" s="25">
        <v>2.52</v>
      </c>
      <c r="G101" s="26">
        <v>116</v>
      </c>
      <c r="H101" s="8">
        <v>32.2</v>
      </c>
      <c r="I101" s="8">
        <v>9.5</v>
      </c>
      <c r="J101" s="8">
        <v>0.8</v>
      </c>
      <c r="K101" s="25">
        <v>0</v>
      </c>
      <c r="L101" s="27" t="s">
        <v>1528</v>
      </c>
      <c r="M101" s="72" t="s">
        <v>351</v>
      </c>
    </row>
    <row r="102" spans="1:13" ht="15.75">
      <c r="A102" s="122"/>
      <c r="B102" s="72" t="s">
        <v>1530</v>
      </c>
      <c r="C102" s="24">
        <v>55</v>
      </c>
      <c r="D102" s="25">
        <v>9.83</v>
      </c>
      <c r="E102" s="25">
        <v>3.74</v>
      </c>
      <c r="F102" s="25">
        <v>2.52</v>
      </c>
      <c r="G102" s="26">
        <v>83</v>
      </c>
      <c r="H102" s="8">
        <v>21.6</v>
      </c>
      <c r="I102" s="8">
        <v>11.4</v>
      </c>
      <c r="J102" s="8">
        <v>0.7</v>
      </c>
      <c r="K102" s="25">
        <v>0</v>
      </c>
      <c r="L102" s="27" t="s">
        <v>1528</v>
      </c>
      <c r="M102" s="72" t="s">
        <v>1525</v>
      </c>
    </row>
    <row r="103" spans="1:13" ht="15.75">
      <c r="A103" s="122"/>
      <c r="B103" s="45" t="s">
        <v>1527</v>
      </c>
      <c r="C103" s="24">
        <v>75</v>
      </c>
      <c r="D103" s="25">
        <v>12.7</v>
      </c>
      <c r="E103" s="25">
        <v>12.08</v>
      </c>
      <c r="F103" s="25">
        <v>3.39</v>
      </c>
      <c r="G103" s="26">
        <v>173</v>
      </c>
      <c r="H103" s="8">
        <v>40.1</v>
      </c>
      <c r="I103" s="8">
        <v>12.2</v>
      </c>
      <c r="J103" s="8">
        <v>1</v>
      </c>
      <c r="K103" s="25">
        <v>0</v>
      </c>
      <c r="L103" s="27" t="s">
        <v>1528</v>
      </c>
      <c r="M103" s="72" t="s">
        <v>1523</v>
      </c>
    </row>
    <row r="104" spans="1:13" ht="15.75">
      <c r="A104" s="122"/>
      <c r="B104" s="45" t="s">
        <v>1529</v>
      </c>
      <c r="C104" s="24">
        <v>75</v>
      </c>
      <c r="D104" s="25">
        <v>11.8</v>
      </c>
      <c r="E104" s="25">
        <v>10.5</v>
      </c>
      <c r="F104" s="25">
        <v>3.4</v>
      </c>
      <c r="G104" s="26">
        <v>156</v>
      </c>
      <c r="H104" s="8">
        <v>42.8</v>
      </c>
      <c r="I104" s="8">
        <v>12.6</v>
      </c>
      <c r="J104" s="8">
        <v>1</v>
      </c>
      <c r="K104" s="25">
        <v>0</v>
      </c>
      <c r="L104" s="27" t="s">
        <v>1528</v>
      </c>
      <c r="M104" s="72" t="s">
        <v>351</v>
      </c>
    </row>
    <row r="105" spans="1:13" ht="15.75">
      <c r="A105" s="122"/>
      <c r="B105" s="72" t="s">
        <v>1530</v>
      </c>
      <c r="C105" s="24">
        <v>75</v>
      </c>
      <c r="D105" s="25">
        <v>13</v>
      </c>
      <c r="E105" s="25">
        <v>4.99</v>
      </c>
      <c r="F105" s="25">
        <v>3.39</v>
      </c>
      <c r="G105" s="26">
        <v>111</v>
      </c>
      <c r="H105" s="8">
        <v>28.6</v>
      </c>
      <c r="I105" s="8">
        <v>15.2</v>
      </c>
      <c r="J105" s="8">
        <v>0.9</v>
      </c>
      <c r="K105" s="25">
        <v>0</v>
      </c>
      <c r="L105" s="27" t="s">
        <v>1528</v>
      </c>
      <c r="M105" s="72" t="s">
        <v>1525</v>
      </c>
    </row>
    <row r="106" spans="1:13" ht="15.75">
      <c r="A106" s="104" t="s">
        <v>1531</v>
      </c>
      <c r="B106" s="45" t="s">
        <v>1532</v>
      </c>
      <c r="C106" s="24">
        <v>60</v>
      </c>
      <c r="D106" s="25">
        <v>7.6</v>
      </c>
      <c r="E106" s="25">
        <v>10.9</v>
      </c>
      <c r="F106" s="25">
        <v>6.2</v>
      </c>
      <c r="G106" s="26">
        <v>154</v>
      </c>
      <c r="H106" s="8">
        <v>34.6</v>
      </c>
      <c r="I106" s="8">
        <v>16.1</v>
      </c>
      <c r="J106" s="8">
        <v>1</v>
      </c>
      <c r="K106" s="25">
        <v>0.2</v>
      </c>
      <c r="L106" s="27" t="s">
        <v>1533</v>
      </c>
      <c r="M106" s="72" t="s">
        <v>1501</v>
      </c>
    </row>
    <row r="107" spans="1:13" ht="15.75">
      <c r="A107" s="104"/>
      <c r="B107" s="45" t="s">
        <v>1532</v>
      </c>
      <c r="C107" s="24">
        <v>60</v>
      </c>
      <c r="D107" s="25">
        <v>7.3</v>
      </c>
      <c r="E107" s="25">
        <v>10.7</v>
      </c>
      <c r="F107" s="25">
        <v>5.8</v>
      </c>
      <c r="G107" s="26">
        <v>148</v>
      </c>
      <c r="H107" s="8">
        <v>19.7</v>
      </c>
      <c r="I107" s="8">
        <v>11.3</v>
      </c>
      <c r="J107" s="8">
        <v>0.8</v>
      </c>
      <c r="K107" s="25">
        <v>0.2</v>
      </c>
      <c r="L107" s="27" t="s">
        <v>1533</v>
      </c>
      <c r="M107" s="72" t="s">
        <v>1502</v>
      </c>
    </row>
    <row r="108" spans="1:13" ht="15.75">
      <c r="A108" s="122"/>
      <c r="B108" s="45" t="s">
        <v>1534</v>
      </c>
      <c r="C108" s="24">
        <v>60</v>
      </c>
      <c r="D108" s="25">
        <v>10.64</v>
      </c>
      <c r="E108" s="25">
        <v>9.97</v>
      </c>
      <c r="F108" s="25">
        <v>3.79</v>
      </c>
      <c r="G108" s="26">
        <v>147</v>
      </c>
      <c r="H108" s="8">
        <v>16.2</v>
      </c>
      <c r="I108" s="8">
        <v>12</v>
      </c>
      <c r="J108" s="8">
        <v>0.6</v>
      </c>
      <c r="K108" s="25">
        <v>0.4</v>
      </c>
      <c r="L108" s="27" t="s">
        <v>1533</v>
      </c>
      <c r="M108" s="72" t="s">
        <v>1504</v>
      </c>
    </row>
    <row r="109" spans="1:13" ht="15.75">
      <c r="A109" s="122"/>
      <c r="B109" s="45" t="s">
        <v>1534</v>
      </c>
      <c r="C109" s="24">
        <v>60</v>
      </c>
      <c r="D109" s="25">
        <v>10.47</v>
      </c>
      <c r="E109" s="25">
        <v>9.82</v>
      </c>
      <c r="F109" s="25">
        <v>3.52</v>
      </c>
      <c r="G109" s="26">
        <v>144</v>
      </c>
      <c r="H109" s="8">
        <v>10.9</v>
      </c>
      <c r="I109" s="8">
        <v>11.3</v>
      </c>
      <c r="J109" s="8">
        <v>0.6</v>
      </c>
      <c r="K109" s="25">
        <v>0.3</v>
      </c>
      <c r="L109" s="27" t="s">
        <v>1533</v>
      </c>
      <c r="M109" s="72" t="s">
        <v>1505</v>
      </c>
    </row>
    <row r="110" spans="1:13" ht="15.75">
      <c r="A110" s="122"/>
      <c r="B110" s="45" t="s">
        <v>1535</v>
      </c>
      <c r="C110" s="24">
        <v>60</v>
      </c>
      <c r="D110" s="25">
        <v>9.3</v>
      </c>
      <c r="E110" s="25">
        <v>6.1</v>
      </c>
      <c r="F110" s="25">
        <v>6.2</v>
      </c>
      <c r="G110" s="26">
        <v>117</v>
      </c>
      <c r="H110" s="8">
        <v>14.1</v>
      </c>
      <c r="I110" s="8">
        <v>15.4</v>
      </c>
      <c r="J110" s="8">
        <v>0.7</v>
      </c>
      <c r="K110" s="25">
        <v>0.1</v>
      </c>
      <c r="L110" s="27" t="s">
        <v>1533</v>
      </c>
      <c r="M110" s="72" t="s">
        <v>1506</v>
      </c>
    </row>
    <row r="111" spans="1:13" ht="15.75">
      <c r="A111" s="122"/>
      <c r="B111" s="45" t="s">
        <v>1535</v>
      </c>
      <c r="C111" s="24">
        <v>60</v>
      </c>
      <c r="D111" s="25">
        <v>9</v>
      </c>
      <c r="E111" s="25">
        <v>5.8</v>
      </c>
      <c r="F111" s="25">
        <v>5.8</v>
      </c>
      <c r="G111" s="26">
        <v>111</v>
      </c>
      <c r="H111" s="8">
        <v>7.8</v>
      </c>
      <c r="I111" s="8">
        <v>14.7</v>
      </c>
      <c r="J111" s="8">
        <v>0.7</v>
      </c>
      <c r="K111" s="25">
        <v>0</v>
      </c>
      <c r="L111" s="27" t="s">
        <v>1533</v>
      </c>
      <c r="M111" s="72" t="s">
        <v>1507</v>
      </c>
    </row>
    <row r="112" spans="1:13" ht="15.75">
      <c r="A112" s="122"/>
      <c r="B112" s="45" t="s">
        <v>1532</v>
      </c>
      <c r="C112" s="24">
        <v>80</v>
      </c>
      <c r="D112" s="25">
        <v>10.1</v>
      </c>
      <c r="E112" s="25">
        <v>14.3</v>
      </c>
      <c r="F112" s="25">
        <v>8.5</v>
      </c>
      <c r="G112" s="26">
        <v>203</v>
      </c>
      <c r="H112" s="8">
        <v>34.6</v>
      </c>
      <c r="I112" s="8">
        <v>16.1</v>
      </c>
      <c r="J112" s="8">
        <v>1</v>
      </c>
      <c r="K112" s="25">
        <v>0.3</v>
      </c>
      <c r="L112" s="27" t="s">
        <v>1533</v>
      </c>
      <c r="M112" s="72" t="s">
        <v>1501</v>
      </c>
    </row>
    <row r="113" spans="1:13" ht="15.75">
      <c r="A113" s="122"/>
      <c r="B113" s="45" t="s">
        <v>1532</v>
      </c>
      <c r="C113" s="24">
        <v>80</v>
      </c>
      <c r="D113" s="25">
        <v>9.7</v>
      </c>
      <c r="E113" s="25">
        <v>13.9</v>
      </c>
      <c r="F113" s="25">
        <v>7.9</v>
      </c>
      <c r="G113" s="26">
        <v>196</v>
      </c>
      <c r="H113" s="8">
        <v>34.6</v>
      </c>
      <c r="I113" s="8">
        <v>16.1</v>
      </c>
      <c r="J113" s="8">
        <v>1</v>
      </c>
      <c r="K113" s="25">
        <v>0.3</v>
      </c>
      <c r="L113" s="27" t="s">
        <v>1533</v>
      </c>
      <c r="M113" s="72" t="s">
        <v>1502</v>
      </c>
    </row>
    <row r="114" spans="1:13" ht="15.75">
      <c r="A114" s="122"/>
      <c r="B114" s="45" t="s">
        <v>1534</v>
      </c>
      <c r="C114" s="24">
        <v>80</v>
      </c>
      <c r="D114" s="25">
        <v>14.21</v>
      </c>
      <c r="E114" s="25">
        <v>13.51</v>
      </c>
      <c r="F114" s="25">
        <v>5.3</v>
      </c>
      <c r="G114" s="26">
        <v>200</v>
      </c>
      <c r="H114" s="8">
        <v>21.6</v>
      </c>
      <c r="I114" s="8">
        <v>16.1</v>
      </c>
      <c r="J114" s="8">
        <v>0.9</v>
      </c>
      <c r="K114" s="25">
        <v>0.5</v>
      </c>
      <c r="L114" s="27" t="s">
        <v>1533</v>
      </c>
      <c r="M114" s="72" t="s">
        <v>1504</v>
      </c>
    </row>
    <row r="115" spans="1:13" ht="15.75">
      <c r="A115" s="122"/>
      <c r="B115" s="45" t="s">
        <v>1534</v>
      </c>
      <c r="C115" s="24">
        <v>80</v>
      </c>
      <c r="D115" s="25">
        <v>13.99</v>
      </c>
      <c r="E115" s="25">
        <v>13.32</v>
      </c>
      <c r="F115" s="25">
        <v>4.93</v>
      </c>
      <c r="G115" s="26">
        <v>196</v>
      </c>
      <c r="H115" s="8">
        <v>13.3</v>
      </c>
      <c r="I115" s="8">
        <v>15.1</v>
      </c>
      <c r="J115" s="8">
        <v>0.8</v>
      </c>
      <c r="K115" s="25">
        <v>0.5</v>
      </c>
      <c r="L115" s="27" t="s">
        <v>1533</v>
      </c>
      <c r="M115" s="72" t="s">
        <v>1505</v>
      </c>
    </row>
    <row r="116" spans="1:13" ht="15.75">
      <c r="A116" s="122"/>
      <c r="B116" s="45" t="s">
        <v>1535</v>
      </c>
      <c r="C116" s="24">
        <v>80</v>
      </c>
      <c r="D116" s="25">
        <v>12.3</v>
      </c>
      <c r="E116" s="25">
        <v>7.9</v>
      </c>
      <c r="F116" s="25">
        <v>8.5</v>
      </c>
      <c r="G116" s="26">
        <v>154</v>
      </c>
      <c r="H116" s="8">
        <v>17.5</v>
      </c>
      <c r="I116" s="8">
        <v>20.6</v>
      </c>
      <c r="J116" s="8">
        <v>0.9</v>
      </c>
      <c r="K116" s="25">
        <v>0.1</v>
      </c>
      <c r="L116" s="27" t="s">
        <v>1533</v>
      </c>
      <c r="M116" s="72" t="s">
        <v>1506</v>
      </c>
    </row>
    <row r="117" spans="1:13" ht="15.75">
      <c r="A117" s="122"/>
      <c r="B117" s="45" t="s">
        <v>1535</v>
      </c>
      <c r="C117" s="24">
        <v>80</v>
      </c>
      <c r="D117" s="25">
        <v>11.9</v>
      </c>
      <c r="E117" s="25">
        <v>7.5</v>
      </c>
      <c r="F117" s="25">
        <v>7.9</v>
      </c>
      <c r="G117" s="26">
        <v>147</v>
      </c>
      <c r="H117" s="8">
        <v>9.2</v>
      </c>
      <c r="I117" s="8">
        <v>19.6</v>
      </c>
      <c r="J117" s="8">
        <v>0.9</v>
      </c>
      <c r="K117" s="25">
        <v>0</v>
      </c>
      <c r="L117" s="27" t="s">
        <v>1533</v>
      </c>
      <c r="M117" s="72" t="s">
        <v>1507</v>
      </c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N158"/>
  <sheetViews>
    <sheetView zoomScale="98" zoomScaleNormal="98" zoomScalePageLayoutView="0" workbookViewId="0" topLeftCell="A46">
      <selection activeCell="A68" sqref="A68:K68"/>
    </sheetView>
  </sheetViews>
  <sheetFormatPr defaultColWidth="10.25390625" defaultRowHeight="12.75"/>
  <cols>
    <col min="1" max="1" width="57.00390625" style="123" customWidth="1"/>
    <col min="2" max="2" width="8.125" style="256" customWidth="1"/>
    <col min="3" max="10" width="10.25390625" style="127" customWidth="1"/>
    <col min="11" max="11" width="20.125" style="123" customWidth="1"/>
    <col min="12" max="12" width="23.25390625" style="93" customWidth="1"/>
    <col min="13" max="16384" width="10.25390625" style="93" customWidth="1"/>
  </cols>
  <sheetData>
    <row r="1" spans="1:12" ht="15.75" customHeight="1">
      <c r="A1" s="929" t="s">
        <v>1</v>
      </c>
      <c r="B1" s="929" t="s">
        <v>212</v>
      </c>
      <c r="C1" s="929" t="s">
        <v>213</v>
      </c>
      <c r="D1" s="929"/>
      <c r="E1" s="929"/>
      <c r="F1" s="929"/>
      <c r="G1" s="925" t="s">
        <v>214</v>
      </c>
      <c r="H1" s="925"/>
      <c r="I1" s="925"/>
      <c r="J1" s="922" t="s">
        <v>215</v>
      </c>
      <c r="K1" s="922" t="s">
        <v>7</v>
      </c>
      <c r="L1" s="922" t="s">
        <v>216</v>
      </c>
    </row>
    <row r="2" spans="1:12" ht="47.25">
      <c r="A2" s="929"/>
      <c r="B2" s="929"/>
      <c r="C2" s="81" t="s">
        <v>217</v>
      </c>
      <c r="D2" s="81" t="s">
        <v>218</v>
      </c>
      <c r="E2" s="81" t="s">
        <v>219</v>
      </c>
      <c r="F2" s="81" t="s">
        <v>220</v>
      </c>
      <c r="G2" s="46" t="s">
        <v>11</v>
      </c>
      <c r="H2" s="46" t="s">
        <v>12</v>
      </c>
      <c r="I2" s="46" t="s">
        <v>13</v>
      </c>
      <c r="J2" s="922"/>
      <c r="K2" s="922"/>
      <c r="L2" s="922"/>
    </row>
    <row r="3" spans="1:12" ht="15.75">
      <c r="A3" s="45" t="s">
        <v>1536</v>
      </c>
      <c r="B3" s="34">
        <v>60</v>
      </c>
      <c r="C3" s="261">
        <v>15.456999999999999</v>
      </c>
      <c r="D3" s="261">
        <v>4.885</v>
      </c>
      <c r="E3" s="261">
        <v>0.46599999999999997</v>
      </c>
      <c r="F3" s="262">
        <v>107.34</v>
      </c>
      <c r="G3" s="261">
        <v>15</v>
      </c>
      <c r="H3" s="261">
        <v>22.5</v>
      </c>
      <c r="I3" s="261">
        <v>0.5</v>
      </c>
      <c r="J3" s="261">
        <v>1.2</v>
      </c>
      <c r="K3" s="27" t="s">
        <v>1537</v>
      </c>
      <c r="L3" s="70"/>
    </row>
    <row r="4" spans="1:12" ht="15.75">
      <c r="A4" s="45" t="s">
        <v>1536</v>
      </c>
      <c r="B4" s="34">
        <v>80</v>
      </c>
      <c r="C4" s="68">
        <v>20.609333333333332</v>
      </c>
      <c r="D4" s="68">
        <v>6.513333333333334</v>
      </c>
      <c r="E4" s="68">
        <v>0.6213333333333333</v>
      </c>
      <c r="F4" s="69">
        <v>143.12</v>
      </c>
      <c r="G4" s="68">
        <v>20</v>
      </c>
      <c r="H4" s="68">
        <v>30</v>
      </c>
      <c r="I4" s="68">
        <v>0.6</v>
      </c>
      <c r="J4" s="68">
        <v>1.5666666666666669</v>
      </c>
      <c r="K4" s="27" t="s">
        <v>1537</v>
      </c>
      <c r="L4" s="33"/>
    </row>
    <row r="5" spans="1:12" ht="15.75">
      <c r="A5" s="45" t="s">
        <v>1538</v>
      </c>
      <c r="B5" s="34">
        <v>60</v>
      </c>
      <c r="C5" s="261">
        <v>12.007</v>
      </c>
      <c r="D5" s="261">
        <v>0.685</v>
      </c>
      <c r="E5" s="261">
        <v>0.46599999999999997</v>
      </c>
      <c r="F5" s="262">
        <v>56.34</v>
      </c>
      <c r="G5" s="261">
        <v>29.6</v>
      </c>
      <c r="H5" s="261">
        <v>40.7</v>
      </c>
      <c r="I5" s="261">
        <v>0.6</v>
      </c>
      <c r="J5" s="261">
        <v>0.875</v>
      </c>
      <c r="K5" s="27" t="s">
        <v>1537</v>
      </c>
      <c r="L5" s="33"/>
    </row>
    <row r="6" spans="1:12" ht="15.75">
      <c r="A6" s="45" t="s">
        <v>1538</v>
      </c>
      <c r="B6" s="34">
        <v>80</v>
      </c>
      <c r="C6" s="68">
        <v>16.009333333333334</v>
      </c>
      <c r="D6" s="68">
        <v>0.9133333333333333</v>
      </c>
      <c r="E6" s="68">
        <v>0.6213333333333333</v>
      </c>
      <c r="F6" s="69">
        <v>75.12</v>
      </c>
      <c r="G6" s="68">
        <v>39.5</v>
      </c>
      <c r="H6" s="68">
        <v>54.3</v>
      </c>
      <c r="I6" s="68">
        <v>0.8</v>
      </c>
      <c r="J6" s="68">
        <v>1.1666666666666667</v>
      </c>
      <c r="K6" s="27" t="s">
        <v>1537</v>
      </c>
      <c r="L6" s="33"/>
    </row>
    <row r="7" spans="1:12" ht="15.75">
      <c r="A7" s="405" t="s">
        <v>2114</v>
      </c>
      <c r="B7" s="34">
        <v>60</v>
      </c>
      <c r="C7" s="263">
        <v>13.795999999999998</v>
      </c>
      <c r="D7" s="263">
        <v>6.086</v>
      </c>
      <c r="E7" s="263">
        <v>1.038</v>
      </c>
      <c r="F7" s="264">
        <v>113.8</v>
      </c>
      <c r="G7" s="263">
        <v>15.9</v>
      </c>
      <c r="H7" s="263">
        <v>20</v>
      </c>
      <c r="I7" s="263">
        <v>0.5</v>
      </c>
      <c r="J7" s="263">
        <v>0.5800000000000001</v>
      </c>
      <c r="K7" s="265" t="s">
        <v>1539</v>
      </c>
      <c r="L7" s="33"/>
    </row>
    <row r="8" spans="1:12" ht="15.75">
      <c r="A8" s="405" t="s">
        <v>2114</v>
      </c>
      <c r="B8" s="34">
        <v>80</v>
      </c>
      <c r="C8" s="263">
        <v>18.394666666666662</v>
      </c>
      <c r="D8" s="263">
        <v>8.114666666666666</v>
      </c>
      <c r="E8" s="263">
        <v>1.384</v>
      </c>
      <c r="F8" s="264">
        <v>151.73333333333335</v>
      </c>
      <c r="G8" s="263">
        <v>21.2</v>
      </c>
      <c r="H8" s="263">
        <v>26.7</v>
      </c>
      <c r="I8" s="263">
        <v>0.7</v>
      </c>
      <c r="J8" s="263">
        <v>0.77</v>
      </c>
      <c r="K8" s="265" t="s">
        <v>1539</v>
      </c>
      <c r="L8" s="33"/>
    </row>
    <row r="9" spans="1:12" ht="15.75">
      <c r="A9" s="405" t="s">
        <v>2115</v>
      </c>
      <c r="B9" s="34">
        <v>60</v>
      </c>
      <c r="C9" s="263">
        <v>10.851999999999999</v>
      </c>
      <c r="D9" s="263">
        <v>2.502</v>
      </c>
      <c r="E9" s="263">
        <v>1.038</v>
      </c>
      <c r="F9" s="264">
        <v>70.28</v>
      </c>
      <c r="G9" s="263">
        <v>28.7</v>
      </c>
      <c r="H9" s="263">
        <v>36</v>
      </c>
      <c r="I9" s="263">
        <v>0.6</v>
      </c>
      <c r="J9" s="263">
        <v>0.324</v>
      </c>
      <c r="K9" s="265" t="s">
        <v>1539</v>
      </c>
      <c r="L9" s="33"/>
    </row>
    <row r="10" spans="1:12" ht="15.75">
      <c r="A10" s="405" t="s">
        <v>2115</v>
      </c>
      <c r="B10" s="34">
        <v>80</v>
      </c>
      <c r="C10" s="263">
        <v>14.469333333333331</v>
      </c>
      <c r="D10" s="263">
        <v>3.3359999999999994</v>
      </c>
      <c r="E10" s="263">
        <v>1.384</v>
      </c>
      <c r="F10" s="264">
        <v>93.70666666666666</v>
      </c>
      <c r="G10" s="263">
        <v>38.3</v>
      </c>
      <c r="H10" s="263">
        <v>48</v>
      </c>
      <c r="I10" s="263">
        <v>0.8</v>
      </c>
      <c r="J10" s="263">
        <v>0.43200000000000005</v>
      </c>
      <c r="K10" s="265" t="s">
        <v>1539</v>
      </c>
      <c r="L10" s="33"/>
    </row>
    <row r="11" spans="1:12" ht="15.75">
      <c r="A11" s="45" t="s">
        <v>1540</v>
      </c>
      <c r="B11" s="34">
        <v>60</v>
      </c>
      <c r="C11" s="261">
        <v>6.503</v>
      </c>
      <c r="D11" s="261">
        <v>1.9789999999999999</v>
      </c>
      <c r="E11" s="261">
        <v>1.889</v>
      </c>
      <c r="F11" s="262">
        <v>51.57</v>
      </c>
      <c r="G11" s="261">
        <v>13.4</v>
      </c>
      <c r="H11" s="261">
        <v>18.8</v>
      </c>
      <c r="I11" s="261">
        <v>0.4</v>
      </c>
      <c r="J11" s="261">
        <v>1.72</v>
      </c>
      <c r="K11" s="27" t="s">
        <v>1541</v>
      </c>
      <c r="L11" s="33"/>
    </row>
    <row r="12" spans="1:12" ht="15.75">
      <c r="A12" s="45" t="s">
        <v>1540</v>
      </c>
      <c r="B12" s="34">
        <v>80</v>
      </c>
      <c r="C12" s="68">
        <v>8.670666666666666</v>
      </c>
      <c r="D12" s="68">
        <v>2.6386666666666665</v>
      </c>
      <c r="E12" s="68">
        <v>2.518666666666667</v>
      </c>
      <c r="F12" s="69">
        <v>68.76</v>
      </c>
      <c r="G12" s="68">
        <v>17.9</v>
      </c>
      <c r="H12" s="68">
        <v>25.1</v>
      </c>
      <c r="I12" s="68">
        <v>0.5</v>
      </c>
      <c r="J12" s="68">
        <v>2.2933333333333334</v>
      </c>
      <c r="K12" s="27" t="s">
        <v>1541</v>
      </c>
      <c r="L12" s="33"/>
    </row>
    <row r="13" spans="1:12" ht="15.75">
      <c r="A13" s="45" t="s">
        <v>1542</v>
      </c>
      <c r="B13" s="34">
        <v>60</v>
      </c>
      <c r="C13" s="261">
        <v>5.122999999999999</v>
      </c>
      <c r="D13" s="261">
        <v>0.29900000000000004</v>
      </c>
      <c r="E13" s="261">
        <v>1.889</v>
      </c>
      <c r="F13" s="262">
        <v>31.17</v>
      </c>
      <c r="G13" s="261">
        <v>19.4</v>
      </c>
      <c r="H13" s="261">
        <v>26.3</v>
      </c>
      <c r="I13" s="261">
        <v>0.4</v>
      </c>
      <c r="J13" s="261">
        <v>1.6</v>
      </c>
      <c r="K13" s="27" t="s">
        <v>1541</v>
      </c>
      <c r="L13" s="33"/>
    </row>
    <row r="14" spans="1:12" ht="15.75">
      <c r="A14" s="45" t="s">
        <v>1542</v>
      </c>
      <c r="B14" s="34">
        <v>80</v>
      </c>
      <c r="C14" s="68">
        <v>6.830666666666666</v>
      </c>
      <c r="D14" s="68">
        <v>0.3986666666666667</v>
      </c>
      <c r="E14" s="68">
        <v>2.518666666666667</v>
      </c>
      <c r="F14" s="69">
        <v>41.56</v>
      </c>
      <c r="G14" s="68">
        <v>25.9</v>
      </c>
      <c r="H14" s="68">
        <v>35.1</v>
      </c>
      <c r="I14" s="68">
        <v>0.5</v>
      </c>
      <c r="J14" s="68">
        <v>2.1333333333333333</v>
      </c>
      <c r="K14" s="27" t="s">
        <v>1541</v>
      </c>
      <c r="L14" s="33"/>
    </row>
    <row r="15" spans="1:12" ht="15.75">
      <c r="A15" s="45" t="s">
        <v>1543</v>
      </c>
      <c r="B15" s="34">
        <v>60</v>
      </c>
      <c r="C15" s="261">
        <v>14.993</v>
      </c>
      <c r="D15" s="261">
        <v>4.749</v>
      </c>
      <c r="E15" s="261">
        <v>0.16399999999999998</v>
      </c>
      <c r="F15" s="262">
        <v>103.02</v>
      </c>
      <c r="G15" s="261">
        <v>15.2</v>
      </c>
      <c r="H15" s="261">
        <v>22.2</v>
      </c>
      <c r="I15" s="261">
        <v>0.5</v>
      </c>
      <c r="J15" s="261">
        <v>0.857</v>
      </c>
      <c r="K15" s="27" t="s">
        <v>1544</v>
      </c>
      <c r="L15" s="33"/>
    </row>
    <row r="16" spans="1:12" ht="15.75">
      <c r="A16" s="45" t="s">
        <v>1543</v>
      </c>
      <c r="B16" s="34">
        <v>80</v>
      </c>
      <c r="C16" s="68">
        <v>19.99066666666667</v>
      </c>
      <c r="D16" s="68">
        <v>6.332</v>
      </c>
      <c r="E16" s="68">
        <v>0.21866666666666662</v>
      </c>
      <c r="F16" s="69">
        <v>137.35999999999999</v>
      </c>
      <c r="G16" s="68">
        <v>20.3</v>
      </c>
      <c r="H16" s="68">
        <v>29.6</v>
      </c>
      <c r="I16" s="68">
        <v>0.7</v>
      </c>
      <c r="J16" s="68">
        <v>1.1426666666666667</v>
      </c>
      <c r="K16" s="27" t="s">
        <v>1544</v>
      </c>
      <c r="L16" s="33"/>
    </row>
    <row r="17" spans="1:12" ht="15.75">
      <c r="A17" s="45" t="s">
        <v>1545</v>
      </c>
      <c r="B17" s="34">
        <v>60</v>
      </c>
      <c r="C17" s="261">
        <v>11.794000000000002</v>
      </c>
      <c r="D17" s="261">
        <v>0.67</v>
      </c>
      <c r="E17" s="261">
        <v>0.16399999999999998</v>
      </c>
      <c r="F17" s="262">
        <v>54.1</v>
      </c>
      <c r="G17" s="261">
        <v>29.8</v>
      </c>
      <c r="H17" s="261">
        <v>40.4</v>
      </c>
      <c r="I17" s="261">
        <v>0.6</v>
      </c>
      <c r="J17" s="261">
        <v>0.5700000000000001</v>
      </c>
      <c r="K17" s="27" t="s">
        <v>1544</v>
      </c>
      <c r="L17" s="33"/>
    </row>
    <row r="18" spans="1:12" ht="15.75">
      <c r="A18" s="45" t="s">
        <v>1545</v>
      </c>
      <c r="B18" s="34">
        <v>80</v>
      </c>
      <c r="C18" s="68">
        <v>15.725333333333335</v>
      </c>
      <c r="D18" s="68">
        <v>0.8933333333333333</v>
      </c>
      <c r="E18" s="68">
        <v>0.21866666666666662</v>
      </c>
      <c r="F18" s="69">
        <v>72.13333333333334</v>
      </c>
      <c r="G18" s="68">
        <v>39.7</v>
      </c>
      <c r="H18" s="68">
        <v>53.9</v>
      </c>
      <c r="I18" s="68">
        <v>0.8</v>
      </c>
      <c r="J18" s="68">
        <v>0.7600000000000001</v>
      </c>
      <c r="K18" s="27" t="s">
        <v>1544</v>
      </c>
      <c r="L18" s="33"/>
    </row>
    <row r="19" spans="1:12" ht="15.75">
      <c r="A19" s="45" t="s">
        <v>1546</v>
      </c>
      <c r="B19" s="34">
        <v>60</v>
      </c>
      <c r="C19" s="261">
        <v>11.997</v>
      </c>
      <c r="D19" s="261">
        <v>6.949</v>
      </c>
      <c r="E19" s="261">
        <v>1.9</v>
      </c>
      <c r="F19" s="262">
        <v>118.08</v>
      </c>
      <c r="G19" s="261">
        <v>37.3</v>
      </c>
      <c r="H19" s="261">
        <v>20.7</v>
      </c>
      <c r="I19" s="261">
        <v>0.5</v>
      </c>
      <c r="J19" s="261">
        <v>1.811</v>
      </c>
      <c r="K19" s="27" t="s">
        <v>1547</v>
      </c>
      <c r="L19" s="33"/>
    </row>
    <row r="20" spans="1:12" ht="15.75">
      <c r="A20" s="45" t="s">
        <v>1546</v>
      </c>
      <c r="B20" s="34">
        <v>80</v>
      </c>
      <c r="C20" s="68">
        <v>15.995999999999999</v>
      </c>
      <c r="D20" s="68">
        <v>9.265333333333333</v>
      </c>
      <c r="E20" s="68">
        <v>2.533333333333333</v>
      </c>
      <c r="F20" s="69">
        <v>157.44</v>
      </c>
      <c r="G20" s="68">
        <v>49.7</v>
      </c>
      <c r="H20" s="68">
        <v>27.6</v>
      </c>
      <c r="I20" s="68">
        <v>0.7</v>
      </c>
      <c r="J20" s="68">
        <v>2.4146666666666667</v>
      </c>
      <c r="K20" s="27" t="s">
        <v>1547</v>
      </c>
      <c r="L20" s="33"/>
    </row>
    <row r="21" spans="1:12" ht="15.75">
      <c r="A21" s="45" t="s">
        <v>1548</v>
      </c>
      <c r="B21" s="34">
        <v>60</v>
      </c>
      <c r="C21" s="261">
        <v>9.466999999999999</v>
      </c>
      <c r="D21" s="261">
        <v>3.8689999999999998</v>
      </c>
      <c r="E21" s="261">
        <v>1.9</v>
      </c>
      <c r="F21" s="262">
        <v>80.68</v>
      </c>
      <c r="G21" s="261">
        <v>48.3</v>
      </c>
      <c r="H21" s="261">
        <v>34.5</v>
      </c>
      <c r="I21" s="261">
        <v>0.6</v>
      </c>
      <c r="J21" s="261">
        <v>1.591</v>
      </c>
      <c r="K21" s="27" t="s">
        <v>1547</v>
      </c>
      <c r="L21" s="33"/>
    </row>
    <row r="22" spans="1:12" ht="15.75">
      <c r="A22" s="45" t="s">
        <v>1548</v>
      </c>
      <c r="B22" s="34">
        <v>80</v>
      </c>
      <c r="C22" s="68">
        <v>12.622666666666664</v>
      </c>
      <c r="D22" s="68">
        <v>5.158666666666666</v>
      </c>
      <c r="E22" s="68">
        <v>2.533333333333333</v>
      </c>
      <c r="F22" s="69">
        <v>107.57333333333334</v>
      </c>
      <c r="G22" s="68">
        <v>64.4</v>
      </c>
      <c r="H22" s="68">
        <v>46</v>
      </c>
      <c r="I22" s="68">
        <v>0.8</v>
      </c>
      <c r="J22" s="68">
        <v>2.1213333333333333</v>
      </c>
      <c r="K22" s="27" t="s">
        <v>1547</v>
      </c>
      <c r="L22" s="33"/>
    </row>
    <row r="23" spans="1:12" ht="15.75">
      <c r="A23" s="45" t="s">
        <v>1549</v>
      </c>
      <c r="B23" s="34">
        <v>60</v>
      </c>
      <c r="C23" s="261">
        <v>7.9555</v>
      </c>
      <c r="D23" s="261">
        <v>5.438750000000001</v>
      </c>
      <c r="E23" s="261">
        <v>1.9377499999999999</v>
      </c>
      <c r="F23" s="262">
        <v>88.61875</v>
      </c>
      <c r="G23" s="261">
        <v>14.5</v>
      </c>
      <c r="H23" s="261">
        <v>19.1</v>
      </c>
      <c r="I23" s="261">
        <v>0.4</v>
      </c>
      <c r="J23" s="261">
        <v>2.358</v>
      </c>
      <c r="K23" s="27" t="s">
        <v>1550</v>
      </c>
      <c r="L23" s="33"/>
    </row>
    <row r="24" spans="1:12" ht="15.75">
      <c r="A24" s="45" t="s">
        <v>1549</v>
      </c>
      <c r="B24" s="34">
        <v>80</v>
      </c>
      <c r="C24" s="68">
        <v>10.607333333333333</v>
      </c>
      <c r="D24" s="68">
        <v>7.251666666666667</v>
      </c>
      <c r="E24" s="68">
        <v>2.5836666666666663</v>
      </c>
      <c r="F24" s="69">
        <v>118.15833333333333</v>
      </c>
      <c r="G24" s="68">
        <v>19.3</v>
      </c>
      <c r="H24" s="68">
        <v>25.5</v>
      </c>
      <c r="I24" s="68">
        <v>0.5</v>
      </c>
      <c r="J24" s="68">
        <v>3.144</v>
      </c>
      <c r="K24" s="27" t="s">
        <v>1550</v>
      </c>
      <c r="L24" s="33"/>
    </row>
    <row r="25" spans="1:12" ht="15.75">
      <c r="A25" s="45" t="s">
        <v>1551</v>
      </c>
      <c r="B25" s="34">
        <v>60</v>
      </c>
      <c r="C25" s="261">
        <v>6.253500000000001</v>
      </c>
      <c r="D25" s="261">
        <v>3.3667500000000006</v>
      </c>
      <c r="E25" s="261">
        <v>1.9377499999999999</v>
      </c>
      <c r="F25" s="262">
        <v>63.45875</v>
      </c>
      <c r="G25" s="261">
        <v>21.9</v>
      </c>
      <c r="H25" s="261">
        <v>28.4</v>
      </c>
      <c r="I25" s="261">
        <v>0.5</v>
      </c>
      <c r="J25" s="261">
        <v>2.21</v>
      </c>
      <c r="K25" s="27" t="s">
        <v>1550</v>
      </c>
      <c r="L25" s="33"/>
    </row>
    <row r="26" spans="1:12" ht="15.75">
      <c r="A26" s="45" t="s">
        <v>1551</v>
      </c>
      <c r="B26" s="34">
        <v>80</v>
      </c>
      <c r="C26" s="68">
        <v>8.338000000000001</v>
      </c>
      <c r="D26" s="68">
        <v>4.489000000000001</v>
      </c>
      <c r="E26" s="68">
        <v>2.5836666666666663</v>
      </c>
      <c r="F26" s="69">
        <v>84.61166666666668</v>
      </c>
      <c r="G26" s="68">
        <v>29.2</v>
      </c>
      <c r="H26" s="68">
        <v>37.9</v>
      </c>
      <c r="I26" s="68">
        <v>0.7</v>
      </c>
      <c r="J26" s="68">
        <v>2.9466666666666668</v>
      </c>
      <c r="K26" s="27" t="s">
        <v>1550</v>
      </c>
      <c r="L26" s="33"/>
    </row>
    <row r="27" spans="1:12" ht="15.75">
      <c r="A27" s="45" t="s">
        <v>1552</v>
      </c>
      <c r="B27" s="34">
        <v>60</v>
      </c>
      <c r="C27" s="261">
        <v>10.133</v>
      </c>
      <c r="D27" s="261">
        <v>7.56</v>
      </c>
      <c r="E27" s="261">
        <v>3.4109999999999996</v>
      </c>
      <c r="F27" s="262">
        <v>123.08000000000001</v>
      </c>
      <c r="G27" s="261">
        <v>85.8</v>
      </c>
      <c r="H27" s="261">
        <v>24.9</v>
      </c>
      <c r="I27" s="261">
        <v>1.2</v>
      </c>
      <c r="J27" s="261">
        <v>10.264999999999999</v>
      </c>
      <c r="K27" s="27" t="s">
        <v>1553</v>
      </c>
      <c r="L27" s="33"/>
    </row>
    <row r="28" spans="1:12" ht="15.75">
      <c r="A28" s="45" t="s">
        <v>1552</v>
      </c>
      <c r="B28" s="34">
        <v>80</v>
      </c>
      <c r="C28" s="68">
        <v>13.510666666666665</v>
      </c>
      <c r="D28" s="68">
        <v>10.08</v>
      </c>
      <c r="E28" s="68">
        <v>4.547999999999999</v>
      </c>
      <c r="F28" s="69">
        <v>164.10666666666668</v>
      </c>
      <c r="G28" s="68">
        <v>114.4</v>
      </c>
      <c r="H28" s="68">
        <v>33.2</v>
      </c>
      <c r="I28" s="68">
        <v>1.6</v>
      </c>
      <c r="J28" s="68">
        <v>13.686666666666664</v>
      </c>
      <c r="K28" s="27" t="s">
        <v>1553</v>
      </c>
      <c r="L28" s="33"/>
    </row>
    <row r="29" spans="1:12" ht="15.75">
      <c r="A29" s="45" t="s">
        <v>1554</v>
      </c>
      <c r="B29" s="34">
        <v>60</v>
      </c>
      <c r="C29" s="261">
        <v>8.431000000000001</v>
      </c>
      <c r="D29" s="261">
        <v>5.488</v>
      </c>
      <c r="E29" s="261">
        <v>3.4109999999999996</v>
      </c>
      <c r="F29" s="262">
        <v>97.92</v>
      </c>
      <c r="G29" s="261">
        <v>93.2</v>
      </c>
      <c r="H29" s="261">
        <v>34.1</v>
      </c>
      <c r="I29" s="261">
        <v>1.2</v>
      </c>
      <c r="J29" s="261">
        <v>10.116999999999999</v>
      </c>
      <c r="K29" s="27" t="s">
        <v>1553</v>
      </c>
      <c r="L29" s="33"/>
    </row>
    <row r="30" spans="1:12" ht="15.75">
      <c r="A30" s="45" t="s">
        <v>1554</v>
      </c>
      <c r="B30" s="34">
        <v>80</v>
      </c>
      <c r="C30" s="68">
        <v>11.241333333333333</v>
      </c>
      <c r="D30" s="68">
        <v>7.317333333333334</v>
      </c>
      <c r="E30" s="68">
        <v>4.547999999999999</v>
      </c>
      <c r="F30" s="69">
        <v>130.56</v>
      </c>
      <c r="G30" s="68">
        <v>124.3</v>
      </c>
      <c r="H30" s="68">
        <v>45.5</v>
      </c>
      <c r="I30" s="68">
        <v>1.6</v>
      </c>
      <c r="J30" s="68">
        <v>13.489333333333333</v>
      </c>
      <c r="K30" s="27" t="s">
        <v>1553</v>
      </c>
      <c r="L30" s="33"/>
    </row>
    <row r="31" spans="1:12" ht="15.75">
      <c r="A31" s="45" t="s">
        <v>88</v>
      </c>
      <c r="B31" s="34">
        <v>60</v>
      </c>
      <c r="C31" s="261">
        <v>12.355999999999998</v>
      </c>
      <c r="D31" s="261">
        <v>6.5360000000000005</v>
      </c>
      <c r="E31" s="261">
        <v>1.8170000000000002</v>
      </c>
      <c r="F31" s="262">
        <v>115.29</v>
      </c>
      <c r="G31" s="261">
        <v>26.1</v>
      </c>
      <c r="H31" s="261">
        <v>17.7</v>
      </c>
      <c r="I31" s="261">
        <v>0.7</v>
      </c>
      <c r="J31" s="261">
        <v>0.481</v>
      </c>
      <c r="K31" s="27" t="s">
        <v>89</v>
      </c>
      <c r="L31" s="33"/>
    </row>
    <row r="32" spans="1:12" ht="15.75">
      <c r="A32" s="45" t="s">
        <v>88</v>
      </c>
      <c r="B32" s="34">
        <v>80</v>
      </c>
      <c r="C32" s="68">
        <v>16.474666666666664</v>
      </c>
      <c r="D32" s="68">
        <v>8.714666666666668</v>
      </c>
      <c r="E32" s="68">
        <v>2.4226666666666667</v>
      </c>
      <c r="F32" s="69">
        <v>153.71999999999997</v>
      </c>
      <c r="G32" s="68">
        <v>34.8</v>
      </c>
      <c r="H32" s="68">
        <v>23.6</v>
      </c>
      <c r="I32" s="68">
        <v>0.9</v>
      </c>
      <c r="J32" s="68">
        <v>0.6413333333333333</v>
      </c>
      <c r="K32" s="27" t="s">
        <v>89</v>
      </c>
      <c r="L32" s="33"/>
    </row>
    <row r="33" spans="1:12" ht="15.75">
      <c r="A33" s="45" t="s">
        <v>1555</v>
      </c>
      <c r="B33" s="34">
        <v>60</v>
      </c>
      <c r="C33" s="261">
        <v>10.101999999999999</v>
      </c>
      <c r="D33" s="261">
        <v>3.792</v>
      </c>
      <c r="E33" s="261">
        <v>1.8170000000000002</v>
      </c>
      <c r="F33" s="262">
        <v>81.97</v>
      </c>
      <c r="G33" s="261">
        <v>35.9</v>
      </c>
      <c r="H33" s="261">
        <v>29.9</v>
      </c>
      <c r="I33" s="261">
        <v>0.8</v>
      </c>
      <c r="J33" s="261">
        <v>0.285</v>
      </c>
      <c r="K33" s="27" t="s">
        <v>89</v>
      </c>
      <c r="L33" s="33"/>
    </row>
    <row r="34" spans="1:12" ht="15.75">
      <c r="A34" s="45" t="s">
        <v>1555</v>
      </c>
      <c r="B34" s="34">
        <v>80</v>
      </c>
      <c r="C34" s="68">
        <v>13.5</v>
      </c>
      <c r="D34" s="68">
        <v>5.1</v>
      </c>
      <c r="E34" s="68">
        <v>2.4</v>
      </c>
      <c r="F34" s="69">
        <v>109</v>
      </c>
      <c r="G34" s="68">
        <v>47.9</v>
      </c>
      <c r="H34" s="68">
        <v>39.9</v>
      </c>
      <c r="I34" s="68">
        <v>1.1</v>
      </c>
      <c r="J34" s="68">
        <v>0.38</v>
      </c>
      <c r="K34" s="27" t="s">
        <v>89</v>
      </c>
      <c r="L34" s="33"/>
    </row>
    <row r="35" spans="1:12" ht="15.75">
      <c r="A35" s="45" t="s">
        <v>1556</v>
      </c>
      <c r="B35" s="34">
        <v>60</v>
      </c>
      <c r="C35" s="31">
        <v>5.985</v>
      </c>
      <c r="D35" s="31">
        <v>4.832</v>
      </c>
      <c r="E35" s="31">
        <v>6.02</v>
      </c>
      <c r="F35" s="32">
        <v>92.27999999999999</v>
      </c>
      <c r="G35" s="31">
        <v>19.8</v>
      </c>
      <c r="H35" s="31">
        <v>13.8</v>
      </c>
      <c r="I35" s="31">
        <v>0.4</v>
      </c>
      <c r="J35" s="31">
        <v>4.483999999999999</v>
      </c>
      <c r="K35" s="27" t="s">
        <v>1557</v>
      </c>
      <c r="L35" s="33"/>
    </row>
    <row r="36" spans="1:12" ht="15.75">
      <c r="A36" s="11" t="s">
        <v>1556</v>
      </c>
      <c r="B36" s="2">
        <v>80</v>
      </c>
      <c r="C36" s="266">
        <v>7.98</v>
      </c>
      <c r="D36" s="266">
        <v>6.442666666666667</v>
      </c>
      <c r="E36" s="266">
        <v>8.026666666666667</v>
      </c>
      <c r="F36" s="267">
        <v>123.04</v>
      </c>
      <c r="G36" s="266">
        <v>26.4</v>
      </c>
      <c r="H36" s="266">
        <v>18.4</v>
      </c>
      <c r="I36" s="266">
        <v>0.5</v>
      </c>
      <c r="J36" s="266">
        <v>5.9786666666666655</v>
      </c>
      <c r="K36" s="5" t="s">
        <v>1557</v>
      </c>
      <c r="L36" s="33"/>
    </row>
    <row r="37" spans="1:12" ht="15.75">
      <c r="A37" s="45" t="s">
        <v>1558</v>
      </c>
      <c r="B37" s="34">
        <v>60</v>
      </c>
      <c r="C37" s="31">
        <v>4.9</v>
      </c>
      <c r="D37" s="31">
        <v>3.5</v>
      </c>
      <c r="E37" s="31">
        <v>6</v>
      </c>
      <c r="F37" s="32">
        <v>76</v>
      </c>
      <c r="G37" s="31">
        <v>24.6</v>
      </c>
      <c r="H37" s="31">
        <v>19.8</v>
      </c>
      <c r="I37" s="31">
        <v>0.4</v>
      </c>
      <c r="J37" s="31">
        <v>4.4</v>
      </c>
      <c r="K37" s="27" t="s">
        <v>1557</v>
      </c>
      <c r="L37" s="33"/>
    </row>
    <row r="38" spans="1:12" ht="15.75">
      <c r="A38" s="11" t="s">
        <v>1558</v>
      </c>
      <c r="B38" s="2">
        <v>80</v>
      </c>
      <c r="C38" s="266">
        <v>6.5</v>
      </c>
      <c r="D38" s="266">
        <v>4.7</v>
      </c>
      <c r="E38" s="266">
        <v>8</v>
      </c>
      <c r="F38" s="267">
        <v>101</v>
      </c>
      <c r="G38" s="266">
        <v>32.8</v>
      </c>
      <c r="H38" s="266">
        <v>26.4</v>
      </c>
      <c r="I38" s="266">
        <v>0.5</v>
      </c>
      <c r="J38" s="266">
        <v>5.9</v>
      </c>
      <c r="K38" s="5" t="s">
        <v>1557</v>
      </c>
      <c r="L38" s="33"/>
    </row>
    <row r="39" spans="1:12" ht="15.75">
      <c r="A39" s="45" t="s">
        <v>1556</v>
      </c>
      <c r="B39" s="34">
        <v>200</v>
      </c>
      <c r="C39" s="31">
        <v>20</v>
      </c>
      <c r="D39" s="31">
        <v>16.1</v>
      </c>
      <c r="E39" s="31">
        <v>20.1</v>
      </c>
      <c r="F39" s="32">
        <v>307.6</v>
      </c>
      <c r="G39" s="31">
        <v>66</v>
      </c>
      <c r="H39" s="31">
        <v>46</v>
      </c>
      <c r="I39" s="31">
        <v>1.25</v>
      </c>
      <c r="J39" s="31">
        <v>15</v>
      </c>
      <c r="K39" s="27" t="s">
        <v>1557</v>
      </c>
      <c r="L39" s="33"/>
    </row>
    <row r="40" spans="1:12" ht="15.75">
      <c r="A40" s="45" t="s">
        <v>1556</v>
      </c>
      <c r="B40" s="34">
        <v>150</v>
      </c>
      <c r="C40" s="31">
        <v>15</v>
      </c>
      <c r="D40" s="31">
        <v>12</v>
      </c>
      <c r="E40" s="31">
        <v>15</v>
      </c>
      <c r="F40" s="32">
        <v>230</v>
      </c>
      <c r="G40" s="31">
        <v>49.5</v>
      </c>
      <c r="H40" s="31">
        <v>34.5</v>
      </c>
      <c r="I40" s="31">
        <v>0.9</v>
      </c>
      <c r="J40" s="31">
        <v>11.2</v>
      </c>
      <c r="K40" s="27" t="s">
        <v>1557</v>
      </c>
      <c r="L40" s="33"/>
    </row>
    <row r="41" spans="1:12" ht="15.75">
      <c r="A41" s="45" t="s">
        <v>1558</v>
      </c>
      <c r="B41" s="34">
        <v>200</v>
      </c>
      <c r="C41" s="31">
        <v>16.3</v>
      </c>
      <c r="D41" s="31">
        <v>11.8</v>
      </c>
      <c r="E41" s="31">
        <v>20</v>
      </c>
      <c r="F41" s="32">
        <v>252</v>
      </c>
      <c r="G41" s="31">
        <v>82</v>
      </c>
      <c r="H41" s="31">
        <v>66</v>
      </c>
      <c r="I41" s="31">
        <v>1.25</v>
      </c>
      <c r="J41" s="31">
        <v>14.8</v>
      </c>
      <c r="K41" s="27" t="s">
        <v>1557</v>
      </c>
      <c r="L41" s="33"/>
    </row>
    <row r="42" spans="1:12" ht="15.75">
      <c r="A42" s="45" t="s">
        <v>1558</v>
      </c>
      <c r="B42" s="34">
        <v>150</v>
      </c>
      <c r="C42" s="31">
        <v>12.2</v>
      </c>
      <c r="D42" s="31">
        <v>8.9</v>
      </c>
      <c r="E42" s="31">
        <v>15</v>
      </c>
      <c r="F42" s="32">
        <v>189</v>
      </c>
      <c r="G42" s="31">
        <v>61.5</v>
      </c>
      <c r="H42" s="31">
        <v>49.5</v>
      </c>
      <c r="I42" s="31">
        <v>0.9</v>
      </c>
      <c r="J42" s="31">
        <v>11.1</v>
      </c>
      <c r="K42" s="27" t="s">
        <v>1557</v>
      </c>
      <c r="L42" s="33"/>
    </row>
    <row r="43" spans="1:12" ht="15.75">
      <c r="A43" s="45" t="s">
        <v>1559</v>
      </c>
      <c r="B43" s="34">
        <v>60</v>
      </c>
      <c r="C43" s="31">
        <v>9.724333333333334</v>
      </c>
      <c r="D43" s="31">
        <v>8.094</v>
      </c>
      <c r="E43" s="31">
        <v>2.605666666666667</v>
      </c>
      <c r="F43" s="32">
        <v>122.22333333333333</v>
      </c>
      <c r="G43" s="31">
        <v>54</v>
      </c>
      <c r="H43" s="31">
        <v>15.1</v>
      </c>
      <c r="I43" s="31">
        <v>0.7</v>
      </c>
      <c r="J43" s="31">
        <v>0.4</v>
      </c>
      <c r="K43" s="27" t="s">
        <v>1560</v>
      </c>
      <c r="L43" s="33"/>
    </row>
    <row r="44" spans="1:14" ht="15.75">
      <c r="A44" s="45" t="s">
        <v>1559</v>
      </c>
      <c r="B44" s="34">
        <v>80</v>
      </c>
      <c r="C44" s="31">
        <v>12.965777777777777</v>
      </c>
      <c r="D44" s="31">
        <v>10.792</v>
      </c>
      <c r="E44" s="31">
        <v>3.4742222222222225</v>
      </c>
      <c r="F44" s="32">
        <v>162.96444444444444</v>
      </c>
      <c r="G44" s="31">
        <v>72</v>
      </c>
      <c r="H44" s="31">
        <v>20.1</v>
      </c>
      <c r="I44" s="31">
        <v>0.9</v>
      </c>
      <c r="J44" s="31">
        <v>0.6</v>
      </c>
      <c r="K44" s="27" t="s">
        <v>1560</v>
      </c>
      <c r="L44" s="33"/>
      <c r="N44" s="133"/>
    </row>
    <row r="45" spans="1:14" ht="15.75">
      <c r="A45" s="45" t="s">
        <v>1561</v>
      </c>
      <c r="B45" s="34">
        <v>60</v>
      </c>
      <c r="C45" s="31">
        <v>8.022333333333334</v>
      </c>
      <c r="D45" s="31">
        <v>6.022</v>
      </c>
      <c r="E45" s="31">
        <v>2.605666666666667</v>
      </c>
      <c r="F45" s="32">
        <v>97.06333333333335</v>
      </c>
      <c r="G45" s="31">
        <v>61.4</v>
      </c>
      <c r="H45" s="31">
        <v>24.4</v>
      </c>
      <c r="I45" s="31">
        <v>0.8</v>
      </c>
      <c r="J45" s="31">
        <v>0.3</v>
      </c>
      <c r="K45" s="27" t="s">
        <v>1560</v>
      </c>
      <c r="L45" s="33"/>
      <c r="N45" s="133"/>
    </row>
    <row r="46" spans="1:12" ht="15.75">
      <c r="A46" s="45" t="s">
        <v>1561</v>
      </c>
      <c r="B46" s="34">
        <v>80</v>
      </c>
      <c r="C46" s="31">
        <v>10.696444444444445</v>
      </c>
      <c r="D46" s="31">
        <v>8.029333333333334</v>
      </c>
      <c r="E46" s="31">
        <v>3.4742222222222225</v>
      </c>
      <c r="F46" s="32">
        <v>129.41777777777781</v>
      </c>
      <c r="G46" s="31">
        <v>81.9</v>
      </c>
      <c r="H46" s="31">
        <v>32.5</v>
      </c>
      <c r="I46" s="31">
        <v>1.1</v>
      </c>
      <c r="J46" s="31">
        <v>0.4</v>
      </c>
      <c r="K46" s="27" t="s">
        <v>1560</v>
      </c>
      <c r="L46" s="33"/>
    </row>
    <row r="47" spans="1:12" ht="15.75">
      <c r="A47" s="45" t="s">
        <v>1562</v>
      </c>
      <c r="B47" s="34">
        <v>60</v>
      </c>
      <c r="C47" s="31">
        <v>9.612</v>
      </c>
      <c r="D47" s="31">
        <v>6.917</v>
      </c>
      <c r="E47" s="31">
        <v>1.685</v>
      </c>
      <c r="F47" s="32">
        <v>107.55</v>
      </c>
      <c r="G47" s="31">
        <v>43.3</v>
      </c>
      <c r="H47" s="31">
        <v>14</v>
      </c>
      <c r="I47" s="31">
        <v>0.7</v>
      </c>
      <c r="J47" s="31">
        <v>0.4</v>
      </c>
      <c r="K47" s="27" t="s">
        <v>1563</v>
      </c>
      <c r="L47" s="33"/>
    </row>
    <row r="48" spans="1:12" ht="15.75">
      <c r="A48" s="45" t="s">
        <v>1562</v>
      </c>
      <c r="B48" s="34">
        <v>80</v>
      </c>
      <c r="C48" s="31">
        <v>12.816</v>
      </c>
      <c r="D48" s="31">
        <v>9.222666666666667</v>
      </c>
      <c r="E48" s="31">
        <v>2.246666666666667</v>
      </c>
      <c r="F48" s="32">
        <v>143.4</v>
      </c>
      <c r="G48" s="31">
        <v>57.7</v>
      </c>
      <c r="H48" s="31">
        <v>18.7</v>
      </c>
      <c r="I48" s="31">
        <v>0.9</v>
      </c>
      <c r="J48" s="31">
        <v>0.5</v>
      </c>
      <c r="K48" s="27" t="s">
        <v>1563</v>
      </c>
      <c r="L48" s="33"/>
    </row>
    <row r="49" spans="1:12" ht="15.75">
      <c r="A49" s="45" t="s">
        <v>1564</v>
      </c>
      <c r="B49" s="34">
        <v>60</v>
      </c>
      <c r="C49" s="31">
        <v>7.705000000000001</v>
      </c>
      <c r="D49" s="31">
        <v>4.78</v>
      </c>
      <c r="E49" s="31">
        <v>1.685</v>
      </c>
      <c r="F49" s="32">
        <v>80.99</v>
      </c>
      <c r="G49" s="31">
        <v>50.5</v>
      </c>
      <c r="H49" s="31">
        <v>22.9</v>
      </c>
      <c r="I49" s="31">
        <v>0.8</v>
      </c>
      <c r="J49" s="31">
        <v>0.2</v>
      </c>
      <c r="K49" s="27" t="s">
        <v>1563</v>
      </c>
      <c r="L49" s="33"/>
    </row>
    <row r="50" spans="1:12" ht="15.75">
      <c r="A50" s="45" t="s">
        <v>1564</v>
      </c>
      <c r="B50" s="34">
        <v>80</v>
      </c>
      <c r="C50" s="31">
        <v>10.273333333333333</v>
      </c>
      <c r="D50" s="31">
        <v>6.373333333333334</v>
      </c>
      <c r="E50" s="31">
        <v>2.246666666666667</v>
      </c>
      <c r="F50" s="32">
        <v>107.98666666666665</v>
      </c>
      <c r="G50" s="31">
        <v>67.3</v>
      </c>
      <c r="H50" s="31">
        <v>30.5</v>
      </c>
      <c r="I50" s="31">
        <v>1.1</v>
      </c>
      <c r="J50" s="31">
        <v>0.3</v>
      </c>
      <c r="K50" s="27" t="s">
        <v>1563</v>
      </c>
      <c r="L50" s="33"/>
    </row>
    <row r="51" spans="1:12" ht="15.75">
      <c r="A51" s="45" t="s">
        <v>1565</v>
      </c>
      <c r="B51" s="34">
        <v>60</v>
      </c>
      <c r="C51" s="31">
        <v>8.79</v>
      </c>
      <c r="D51" s="31">
        <v>5.98</v>
      </c>
      <c r="E51" s="31">
        <v>1.843</v>
      </c>
      <c r="F51" s="32">
        <v>96.595</v>
      </c>
      <c r="G51" s="31">
        <v>42.5</v>
      </c>
      <c r="H51" s="31">
        <v>17.5</v>
      </c>
      <c r="I51" s="31">
        <v>0.7</v>
      </c>
      <c r="J51" s="31">
        <v>1.174</v>
      </c>
      <c r="K51" s="27" t="s">
        <v>1566</v>
      </c>
      <c r="L51" s="33"/>
    </row>
    <row r="52" spans="1:12" ht="15.75">
      <c r="A52" s="45" t="s">
        <v>1565</v>
      </c>
      <c r="B52" s="34">
        <v>80</v>
      </c>
      <c r="C52" s="31">
        <v>11.72</v>
      </c>
      <c r="D52" s="31">
        <v>7.973333333333334</v>
      </c>
      <c r="E52" s="31">
        <v>2.457333333333333</v>
      </c>
      <c r="F52" s="32">
        <v>128.79333333333332</v>
      </c>
      <c r="G52" s="31">
        <v>56.7</v>
      </c>
      <c r="H52" s="31">
        <v>23.3</v>
      </c>
      <c r="I52" s="31">
        <v>0.9</v>
      </c>
      <c r="J52" s="31">
        <v>1.5653333333333332</v>
      </c>
      <c r="K52" s="27" t="s">
        <v>1566</v>
      </c>
      <c r="L52" s="33"/>
    </row>
    <row r="53" spans="1:12" ht="15.75">
      <c r="A53" s="45" t="s">
        <v>1567</v>
      </c>
      <c r="B53" s="34">
        <v>60</v>
      </c>
      <c r="C53" s="31">
        <v>7.088</v>
      </c>
      <c r="D53" s="31">
        <v>3.9080000000000004</v>
      </c>
      <c r="E53" s="31">
        <v>1.843</v>
      </c>
      <c r="F53" s="32">
        <v>71.435</v>
      </c>
      <c r="G53" s="31">
        <v>49.9</v>
      </c>
      <c r="H53" s="31">
        <v>26.8</v>
      </c>
      <c r="I53" s="31">
        <v>0.7</v>
      </c>
      <c r="J53" s="31">
        <v>1.026</v>
      </c>
      <c r="K53" s="27" t="s">
        <v>1566</v>
      </c>
      <c r="L53" s="33"/>
    </row>
    <row r="54" spans="1:12" ht="15.75">
      <c r="A54" s="45" t="s">
        <v>1567</v>
      </c>
      <c r="B54" s="34">
        <v>80</v>
      </c>
      <c r="C54" s="31">
        <v>9.450666666666667</v>
      </c>
      <c r="D54" s="31">
        <v>5.210666666666667</v>
      </c>
      <c r="E54" s="31">
        <v>2.457333333333333</v>
      </c>
      <c r="F54" s="32">
        <v>95.24666666666667</v>
      </c>
      <c r="G54" s="31">
        <v>66.5</v>
      </c>
      <c r="H54" s="31">
        <v>35.7</v>
      </c>
      <c r="I54" s="31">
        <v>0.9</v>
      </c>
      <c r="J54" s="31">
        <v>1.368</v>
      </c>
      <c r="K54" s="27" t="s">
        <v>1566</v>
      </c>
      <c r="L54" s="33"/>
    </row>
    <row r="55" spans="1:12" ht="15.75">
      <c r="A55" s="45" t="s">
        <v>1568</v>
      </c>
      <c r="B55" s="34">
        <v>60</v>
      </c>
      <c r="C55" s="31">
        <v>9.423499999999999</v>
      </c>
      <c r="D55" s="31">
        <v>6.647499999999999</v>
      </c>
      <c r="E55" s="31">
        <v>5.776</v>
      </c>
      <c r="F55" s="32">
        <v>124.44499999999998</v>
      </c>
      <c r="G55" s="31">
        <v>27.8</v>
      </c>
      <c r="H55" s="31">
        <v>14.6</v>
      </c>
      <c r="I55" s="31">
        <v>0.5</v>
      </c>
      <c r="J55" s="31">
        <v>0.41700000000000004</v>
      </c>
      <c r="K55" s="27" t="s">
        <v>1569</v>
      </c>
      <c r="L55" s="33"/>
    </row>
    <row r="56" spans="1:12" ht="15.75">
      <c r="A56" s="45" t="s">
        <v>1568</v>
      </c>
      <c r="B56" s="34">
        <v>80</v>
      </c>
      <c r="C56" s="31">
        <v>12.564666666666666</v>
      </c>
      <c r="D56" s="31">
        <v>8.863333333333332</v>
      </c>
      <c r="E56" s="31">
        <v>7.701333333333333</v>
      </c>
      <c r="F56" s="32">
        <v>165.92666666666662</v>
      </c>
      <c r="G56" s="31">
        <v>37.1</v>
      </c>
      <c r="H56" s="31">
        <v>19.5</v>
      </c>
      <c r="I56" s="31">
        <v>0.7</v>
      </c>
      <c r="J56" s="31">
        <v>0.556</v>
      </c>
      <c r="K56" s="27" t="s">
        <v>1569</v>
      </c>
      <c r="L56" s="33"/>
    </row>
    <row r="57" spans="1:12" ht="15.75">
      <c r="A57" s="45" t="s">
        <v>1570</v>
      </c>
      <c r="B57" s="34">
        <v>60</v>
      </c>
      <c r="C57" s="31">
        <v>7.721500000000001</v>
      </c>
      <c r="D57" s="31">
        <v>4.5755</v>
      </c>
      <c r="E57" s="31">
        <v>5.776</v>
      </c>
      <c r="F57" s="32">
        <v>99.285</v>
      </c>
      <c r="G57" s="31">
        <v>35.2</v>
      </c>
      <c r="H57" s="31">
        <v>23.8</v>
      </c>
      <c r="I57" s="31">
        <v>0.5</v>
      </c>
      <c r="J57" s="31">
        <v>0.269</v>
      </c>
      <c r="K57" s="27" t="s">
        <v>1569</v>
      </c>
      <c r="L57" s="33"/>
    </row>
    <row r="58" spans="1:12" ht="15.75">
      <c r="A58" s="45" t="s">
        <v>1570</v>
      </c>
      <c r="B58" s="34">
        <v>80</v>
      </c>
      <c r="C58" s="31">
        <v>10.295333333333334</v>
      </c>
      <c r="D58" s="31">
        <v>6.100666666666666</v>
      </c>
      <c r="E58" s="31">
        <v>7.701333333333333</v>
      </c>
      <c r="F58" s="32">
        <v>132.38</v>
      </c>
      <c r="G58" s="31">
        <v>46.9</v>
      </c>
      <c r="H58" s="31">
        <v>31.7</v>
      </c>
      <c r="I58" s="31">
        <v>0.7</v>
      </c>
      <c r="J58" s="31">
        <v>0.3586666666666667</v>
      </c>
      <c r="K58" s="27" t="s">
        <v>1569</v>
      </c>
      <c r="L58" s="33"/>
    </row>
    <row r="59" spans="1:14" ht="15.75">
      <c r="A59" s="29" t="s">
        <v>2128</v>
      </c>
      <c r="B59" s="30">
        <v>60</v>
      </c>
      <c r="C59" s="31">
        <v>10.5</v>
      </c>
      <c r="D59" s="31">
        <v>5.4</v>
      </c>
      <c r="E59" s="31">
        <v>6.1</v>
      </c>
      <c r="F59" s="32">
        <v>116</v>
      </c>
      <c r="G59" s="31">
        <v>29.5</v>
      </c>
      <c r="H59" s="31">
        <v>16.8</v>
      </c>
      <c r="I59" s="31">
        <v>0.4</v>
      </c>
      <c r="J59" s="31">
        <v>0.5</v>
      </c>
      <c r="K59" s="27" t="s">
        <v>40</v>
      </c>
      <c r="L59" s="33"/>
      <c r="N59" s="133"/>
    </row>
    <row r="60" spans="1:14" ht="15.75">
      <c r="A60" s="29" t="s">
        <v>2128</v>
      </c>
      <c r="B60" s="30">
        <v>80</v>
      </c>
      <c r="C60" s="31">
        <v>14</v>
      </c>
      <c r="D60" s="31">
        <v>7.2</v>
      </c>
      <c r="E60" s="31">
        <v>8.1</v>
      </c>
      <c r="F60" s="32">
        <v>155</v>
      </c>
      <c r="G60" s="31">
        <v>39.3</v>
      </c>
      <c r="H60" s="31">
        <v>22.4</v>
      </c>
      <c r="I60" s="31">
        <v>0.5</v>
      </c>
      <c r="J60" s="31">
        <v>0.7</v>
      </c>
      <c r="K60" s="27" t="s">
        <v>40</v>
      </c>
      <c r="L60" s="33"/>
      <c r="N60" s="133"/>
    </row>
    <row r="61" spans="1:12" ht="15.75">
      <c r="A61" s="443" t="s">
        <v>2122</v>
      </c>
      <c r="B61" s="30">
        <v>60</v>
      </c>
      <c r="C61" s="31">
        <v>8.5</v>
      </c>
      <c r="D61" s="31">
        <v>2.9</v>
      </c>
      <c r="E61" s="31">
        <v>6.1</v>
      </c>
      <c r="F61" s="32">
        <v>85</v>
      </c>
      <c r="G61" s="31">
        <v>38.5</v>
      </c>
      <c r="H61" s="31">
        <v>28.1</v>
      </c>
      <c r="I61" s="31">
        <v>0.5</v>
      </c>
      <c r="J61" s="31">
        <v>0.3</v>
      </c>
      <c r="K61" s="27" t="s">
        <v>40</v>
      </c>
      <c r="L61" s="33"/>
    </row>
    <row r="62" spans="1:12" ht="15.75">
      <c r="A62" s="443" t="s">
        <v>2122</v>
      </c>
      <c r="B62" s="30">
        <v>80</v>
      </c>
      <c r="C62" s="31">
        <v>11.3</v>
      </c>
      <c r="D62" s="31">
        <v>3.9</v>
      </c>
      <c r="E62" s="31">
        <v>8.1</v>
      </c>
      <c r="F62" s="32">
        <v>113</v>
      </c>
      <c r="G62" s="31">
        <v>51.3</v>
      </c>
      <c r="H62" s="31">
        <v>37.5</v>
      </c>
      <c r="I62" s="31">
        <v>0.7</v>
      </c>
      <c r="J62" s="31">
        <v>0.7</v>
      </c>
      <c r="K62" s="27" t="s">
        <v>40</v>
      </c>
      <c r="L62" s="33"/>
    </row>
    <row r="63" spans="1:12" ht="15.75">
      <c r="A63" s="29" t="s">
        <v>2128</v>
      </c>
      <c r="B63" s="30">
        <v>60</v>
      </c>
      <c r="C63" s="31">
        <v>10.5</v>
      </c>
      <c r="D63" s="31">
        <v>5.4</v>
      </c>
      <c r="E63" s="31">
        <v>6.1</v>
      </c>
      <c r="F63" s="32">
        <v>116</v>
      </c>
      <c r="G63" s="31">
        <v>29.5</v>
      </c>
      <c r="H63" s="31">
        <v>16.8</v>
      </c>
      <c r="I63" s="31">
        <v>0.4</v>
      </c>
      <c r="J63" s="31">
        <v>0.5</v>
      </c>
      <c r="K63" s="27" t="s">
        <v>40</v>
      </c>
      <c r="L63" s="33"/>
    </row>
    <row r="64" spans="1:12" ht="15.75">
      <c r="A64" s="29" t="s">
        <v>2128</v>
      </c>
      <c r="B64" s="30">
        <v>80</v>
      </c>
      <c r="C64" s="31">
        <v>14</v>
      </c>
      <c r="D64" s="31">
        <v>7.2</v>
      </c>
      <c r="E64" s="31">
        <v>8.1</v>
      </c>
      <c r="F64" s="32">
        <v>155</v>
      </c>
      <c r="G64" s="31">
        <v>39.3</v>
      </c>
      <c r="H64" s="31">
        <v>22.4</v>
      </c>
      <c r="I64" s="31">
        <v>0.5</v>
      </c>
      <c r="J64" s="31">
        <v>0.7</v>
      </c>
      <c r="K64" s="27" t="s">
        <v>40</v>
      </c>
      <c r="L64" s="33"/>
    </row>
    <row r="65" spans="1:12" ht="15.75">
      <c r="A65" s="443" t="s">
        <v>2122</v>
      </c>
      <c r="B65" s="30">
        <v>60</v>
      </c>
      <c r="C65" s="31">
        <v>8.5</v>
      </c>
      <c r="D65" s="31">
        <v>2.9</v>
      </c>
      <c r="E65" s="31">
        <v>6.1</v>
      </c>
      <c r="F65" s="32">
        <v>85</v>
      </c>
      <c r="G65" s="31">
        <v>38.5</v>
      </c>
      <c r="H65" s="31">
        <v>28.1</v>
      </c>
      <c r="I65" s="31">
        <v>0.5</v>
      </c>
      <c r="J65" s="31">
        <v>0.3</v>
      </c>
      <c r="K65" s="27" t="s">
        <v>40</v>
      </c>
      <c r="L65" s="33"/>
    </row>
    <row r="66" spans="1:12" ht="15.75">
      <c r="A66" s="443" t="s">
        <v>2122</v>
      </c>
      <c r="B66" s="30">
        <v>80</v>
      </c>
      <c r="C66" s="31">
        <v>11.3</v>
      </c>
      <c r="D66" s="31">
        <v>3.9</v>
      </c>
      <c r="E66" s="31">
        <v>8.1</v>
      </c>
      <c r="F66" s="32">
        <v>113</v>
      </c>
      <c r="G66" s="31">
        <v>51.3</v>
      </c>
      <c r="H66" s="31">
        <v>37.5</v>
      </c>
      <c r="I66" s="31">
        <v>0.7</v>
      </c>
      <c r="J66" s="31">
        <v>0.7</v>
      </c>
      <c r="K66" s="27" t="s">
        <v>40</v>
      </c>
      <c r="L66" s="33"/>
    </row>
    <row r="67" spans="1:12" ht="15.75">
      <c r="A67" s="45" t="s">
        <v>1571</v>
      </c>
      <c r="B67" s="30">
        <v>50</v>
      </c>
      <c r="C67" s="31">
        <v>8.4</v>
      </c>
      <c r="D67" s="31">
        <v>4.3</v>
      </c>
      <c r="E67" s="31">
        <v>3.5</v>
      </c>
      <c r="F67" s="32">
        <v>85.8</v>
      </c>
      <c r="G67" s="31">
        <v>21.6</v>
      </c>
      <c r="H67" s="31">
        <v>16.8</v>
      </c>
      <c r="I67" s="31">
        <v>0.5</v>
      </c>
      <c r="J67" s="31">
        <v>1.3</v>
      </c>
      <c r="K67" s="27" t="s">
        <v>1572</v>
      </c>
      <c r="L67" s="33"/>
    </row>
    <row r="68" spans="1:12" ht="15.75">
      <c r="A68" s="45" t="s">
        <v>1571</v>
      </c>
      <c r="B68" s="34">
        <v>60</v>
      </c>
      <c r="C68" s="31">
        <v>10.105299999999998</v>
      </c>
      <c r="D68" s="31">
        <v>5.1341</v>
      </c>
      <c r="E68" s="31">
        <v>4.1499</v>
      </c>
      <c r="F68" s="32">
        <v>103.29499999999997</v>
      </c>
      <c r="G68" s="31">
        <v>25.9</v>
      </c>
      <c r="H68" s="31">
        <v>20.1</v>
      </c>
      <c r="I68" s="31">
        <v>0.6</v>
      </c>
      <c r="J68" s="31">
        <v>1.6139999999999999</v>
      </c>
      <c r="K68" s="27" t="s">
        <v>1572</v>
      </c>
      <c r="L68" s="33"/>
    </row>
    <row r="69" spans="1:12" ht="15.75">
      <c r="A69" s="45" t="s">
        <v>1573</v>
      </c>
      <c r="B69" s="34">
        <v>80</v>
      </c>
      <c r="C69" s="31">
        <v>13.473733333333332</v>
      </c>
      <c r="D69" s="31">
        <v>6.845466666666667</v>
      </c>
      <c r="E69" s="31">
        <v>5.533199999999999</v>
      </c>
      <c r="F69" s="32">
        <v>137.72666666666663</v>
      </c>
      <c r="G69" s="31">
        <v>34.5</v>
      </c>
      <c r="H69" s="31">
        <v>26.8</v>
      </c>
      <c r="I69" s="31">
        <v>0.8</v>
      </c>
      <c r="J69" s="31">
        <v>2.1519999999999997</v>
      </c>
      <c r="K69" s="27" t="s">
        <v>1572</v>
      </c>
      <c r="L69" s="33"/>
    </row>
    <row r="70" spans="1:12" ht="15.75">
      <c r="A70" s="45" t="s">
        <v>1574</v>
      </c>
      <c r="B70" s="34">
        <v>60</v>
      </c>
      <c r="C70" s="31">
        <v>8.219299999999999</v>
      </c>
      <c r="D70" s="31">
        <v>2.8381</v>
      </c>
      <c r="E70" s="31">
        <v>4.1499</v>
      </c>
      <c r="F70" s="32">
        <v>75.415</v>
      </c>
      <c r="G70" s="31">
        <v>34.1</v>
      </c>
      <c r="H70" s="31">
        <v>30.4</v>
      </c>
      <c r="I70" s="31">
        <v>0.7</v>
      </c>
      <c r="J70" s="31">
        <v>1.45</v>
      </c>
      <c r="K70" s="27" t="s">
        <v>1572</v>
      </c>
      <c r="L70" s="33"/>
    </row>
    <row r="71" spans="1:12" ht="15.75">
      <c r="A71" s="45" t="s">
        <v>1574</v>
      </c>
      <c r="B71" s="34">
        <v>80</v>
      </c>
      <c r="C71" s="31">
        <v>10.959066666666665</v>
      </c>
      <c r="D71" s="31">
        <v>3.784133333333333</v>
      </c>
      <c r="E71" s="31">
        <v>5.533199999999999</v>
      </c>
      <c r="F71" s="32">
        <v>100.55333333333334</v>
      </c>
      <c r="G71" s="31">
        <v>45.5</v>
      </c>
      <c r="H71" s="31">
        <v>40.5</v>
      </c>
      <c r="I71" s="31">
        <v>0.9</v>
      </c>
      <c r="J71" s="31">
        <v>1.9333333333333333</v>
      </c>
      <c r="K71" s="27" t="s">
        <v>1572</v>
      </c>
      <c r="L71" s="33"/>
    </row>
    <row r="72" spans="1:12" ht="15.75">
      <c r="A72" s="45" t="s">
        <v>1575</v>
      </c>
      <c r="B72" s="34">
        <v>60</v>
      </c>
      <c r="C72" s="31">
        <v>11.479000000000001</v>
      </c>
      <c r="D72" s="31">
        <v>5.113</v>
      </c>
      <c r="E72" s="31">
        <v>6.062</v>
      </c>
      <c r="F72" s="32">
        <v>116.08999999999999</v>
      </c>
      <c r="G72" s="31">
        <v>28.3</v>
      </c>
      <c r="H72" s="31">
        <v>18.4</v>
      </c>
      <c r="I72" s="31">
        <v>0.4</v>
      </c>
      <c r="J72" s="31">
        <v>0.532</v>
      </c>
      <c r="K72" s="27" t="s">
        <v>1576</v>
      </c>
      <c r="L72" s="33"/>
    </row>
    <row r="73" spans="1:12" ht="15.75">
      <c r="A73" s="45" t="s">
        <v>1575</v>
      </c>
      <c r="B73" s="34">
        <v>70</v>
      </c>
      <c r="C73" s="31">
        <v>13.4</v>
      </c>
      <c r="D73" s="31">
        <v>6</v>
      </c>
      <c r="E73" s="31">
        <v>7.1</v>
      </c>
      <c r="F73" s="32">
        <v>135</v>
      </c>
      <c r="G73" s="31">
        <v>33</v>
      </c>
      <c r="H73" s="31">
        <v>21.4</v>
      </c>
      <c r="I73" s="31">
        <v>0.4</v>
      </c>
      <c r="J73" s="31">
        <v>0.6</v>
      </c>
      <c r="K73" s="27" t="s">
        <v>1576</v>
      </c>
      <c r="L73" s="33"/>
    </row>
    <row r="74" spans="1:12" ht="15.75">
      <c r="A74" s="45" t="s">
        <v>1575</v>
      </c>
      <c r="B74" s="34">
        <v>80</v>
      </c>
      <c r="C74" s="31">
        <v>15.305333333333335</v>
      </c>
      <c r="D74" s="31">
        <v>6.817333333333334</v>
      </c>
      <c r="E74" s="31">
        <v>8.082666666666666</v>
      </c>
      <c r="F74" s="32">
        <v>154.78666666666666</v>
      </c>
      <c r="G74" s="31">
        <v>37.7</v>
      </c>
      <c r="H74" s="31">
        <v>24.5</v>
      </c>
      <c r="I74" s="31">
        <v>0.5</v>
      </c>
      <c r="J74" s="31">
        <v>0.7093333333333334</v>
      </c>
      <c r="K74" s="27" t="s">
        <v>1576</v>
      </c>
      <c r="L74" s="33"/>
    </row>
    <row r="75" spans="1:12" ht="15.75">
      <c r="A75" s="45" t="s">
        <v>1577</v>
      </c>
      <c r="B75" s="34">
        <v>60</v>
      </c>
      <c r="C75" s="31">
        <v>9.179</v>
      </c>
      <c r="D75" s="31">
        <v>2.3129999999999997</v>
      </c>
      <c r="E75" s="31">
        <v>6.062</v>
      </c>
      <c r="F75" s="32">
        <v>82.09</v>
      </c>
      <c r="G75" s="31">
        <v>38.3</v>
      </c>
      <c r="H75" s="31">
        <v>30.9</v>
      </c>
      <c r="I75" s="31">
        <v>0.5</v>
      </c>
      <c r="J75" s="31">
        <v>0.332</v>
      </c>
      <c r="K75" s="27" t="s">
        <v>1576</v>
      </c>
      <c r="L75" s="33"/>
    </row>
    <row r="76" spans="1:12" ht="15.75">
      <c r="A76" s="45" t="s">
        <v>1577</v>
      </c>
      <c r="B76" s="34">
        <v>80</v>
      </c>
      <c r="C76" s="31">
        <v>12.238666666666667</v>
      </c>
      <c r="D76" s="31">
        <v>3.0839999999999996</v>
      </c>
      <c r="E76" s="31">
        <v>8.082666666666666</v>
      </c>
      <c r="F76" s="32">
        <v>109.45333333333335</v>
      </c>
      <c r="G76" s="31">
        <v>51.1</v>
      </c>
      <c r="H76" s="31">
        <v>41.2</v>
      </c>
      <c r="I76" s="31">
        <v>0.7</v>
      </c>
      <c r="J76" s="31">
        <v>0.4426666666666667</v>
      </c>
      <c r="K76" s="27" t="s">
        <v>1576</v>
      </c>
      <c r="L76" s="33"/>
    </row>
    <row r="77" spans="1:12" ht="15.75">
      <c r="A77" s="45" t="s">
        <v>1578</v>
      </c>
      <c r="B77" s="34">
        <v>60</v>
      </c>
      <c r="C77" s="31">
        <v>11.854000000000001</v>
      </c>
      <c r="D77" s="31">
        <v>5.784000000000001</v>
      </c>
      <c r="E77" s="31">
        <v>5.971000000000001</v>
      </c>
      <c r="F77" s="32">
        <v>128.72</v>
      </c>
      <c r="G77" s="31">
        <v>35.1</v>
      </c>
      <c r="H77" s="31">
        <v>21.3</v>
      </c>
      <c r="I77" s="31">
        <v>0.6</v>
      </c>
      <c r="J77" s="31">
        <v>6</v>
      </c>
      <c r="K77" s="27" t="s">
        <v>1579</v>
      </c>
      <c r="L77" s="33"/>
    </row>
    <row r="78" spans="1:12" ht="15.75">
      <c r="A78" s="45" t="s">
        <v>1578</v>
      </c>
      <c r="B78" s="34">
        <v>80</v>
      </c>
      <c r="C78" s="31">
        <v>15.805333333333335</v>
      </c>
      <c r="D78" s="31">
        <v>7.7120000000000015</v>
      </c>
      <c r="E78" s="31">
        <v>7.961333333333335</v>
      </c>
      <c r="F78" s="32">
        <v>171.62666666666667</v>
      </c>
      <c r="G78" s="31">
        <v>46.8</v>
      </c>
      <c r="H78" s="31">
        <v>28.4</v>
      </c>
      <c r="I78" s="31">
        <v>0.8</v>
      </c>
      <c r="J78" s="31">
        <v>7.985333333333333</v>
      </c>
      <c r="K78" s="27" t="s">
        <v>1579</v>
      </c>
      <c r="L78" s="33"/>
    </row>
    <row r="79" spans="1:12" ht="15.75">
      <c r="A79" s="45" t="s">
        <v>1580</v>
      </c>
      <c r="B79" s="34">
        <v>60</v>
      </c>
      <c r="C79" s="31">
        <v>9.508000000000001</v>
      </c>
      <c r="D79" s="31">
        <v>2.928</v>
      </c>
      <c r="E79" s="31">
        <v>5.971000000000001</v>
      </c>
      <c r="F79" s="32">
        <v>94.04</v>
      </c>
      <c r="G79" s="31">
        <v>45.3</v>
      </c>
      <c r="H79" s="31">
        <v>34.1</v>
      </c>
      <c r="I79" s="31">
        <v>0.7</v>
      </c>
      <c r="J79" s="31">
        <v>5.785</v>
      </c>
      <c r="K79" s="27" t="s">
        <v>1579</v>
      </c>
      <c r="L79" s="33"/>
    </row>
    <row r="80" spans="1:12" ht="15.75">
      <c r="A80" s="45" t="s">
        <v>1580</v>
      </c>
      <c r="B80" s="34">
        <v>80</v>
      </c>
      <c r="C80" s="31">
        <v>12.677333333333333</v>
      </c>
      <c r="D80" s="31">
        <v>3.904</v>
      </c>
      <c r="E80" s="31">
        <v>7.961333333333335</v>
      </c>
      <c r="F80" s="32">
        <v>125.38666666666668</v>
      </c>
      <c r="G80" s="31">
        <v>60.4</v>
      </c>
      <c r="H80" s="31">
        <v>45.5</v>
      </c>
      <c r="I80" s="31">
        <v>0.9</v>
      </c>
      <c r="J80" s="31">
        <v>7.7</v>
      </c>
      <c r="K80" s="27" t="s">
        <v>1579</v>
      </c>
      <c r="L80" s="33"/>
    </row>
    <row r="81" spans="1:12" ht="15.75">
      <c r="A81" s="45" t="s">
        <v>1581</v>
      </c>
      <c r="B81" s="34">
        <v>60</v>
      </c>
      <c r="C81" s="31">
        <v>7.2177</v>
      </c>
      <c r="D81" s="31">
        <v>5.5049</v>
      </c>
      <c r="E81" s="31">
        <v>6.261500000000001</v>
      </c>
      <c r="F81" s="32">
        <v>109.257</v>
      </c>
      <c r="G81" s="31">
        <v>48.4</v>
      </c>
      <c r="H81" s="31">
        <v>14.2</v>
      </c>
      <c r="I81" s="31">
        <v>0.7</v>
      </c>
      <c r="J81" s="31">
        <v>2.4884000000000004</v>
      </c>
      <c r="K81" s="27" t="s">
        <v>1582</v>
      </c>
      <c r="L81" s="33"/>
    </row>
    <row r="82" spans="1:12" ht="15.75">
      <c r="A82" s="45" t="s">
        <v>1581</v>
      </c>
      <c r="B82" s="34">
        <v>80</v>
      </c>
      <c r="C82" s="31">
        <v>9.6236</v>
      </c>
      <c r="D82" s="31">
        <v>7.3398666666666665</v>
      </c>
      <c r="E82" s="31">
        <v>8.348666666666668</v>
      </c>
      <c r="F82" s="32">
        <v>145.67600000000002</v>
      </c>
      <c r="G82" s="31">
        <v>64.5</v>
      </c>
      <c r="H82" s="31">
        <v>18.9</v>
      </c>
      <c r="I82" s="31">
        <v>0.9</v>
      </c>
      <c r="J82" s="31">
        <v>3.317866666666667</v>
      </c>
      <c r="K82" s="27" t="s">
        <v>1582</v>
      </c>
      <c r="L82" s="33"/>
    </row>
    <row r="83" spans="1:12" ht="15.75">
      <c r="A83" s="45" t="s">
        <v>1583</v>
      </c>
      <c r="B83" s="34">
        <v>60</v>
      </c>
      <c r="C83" s="31">
        <v>6.067699999999999</v>
      </c>
      <c r="D83" s="31">
        <v>4.1049</v>
      </c>
      <c r="E83" s="31">
        <v>6.261500000000001</v>
      </c>
      <c r="F83" s="32">
        <v>92.257</v>
      </c>
      <c r="G83" s="31">
        <v>53.4</v>
      </c>
      <c r="H83" s="31">
        <v>20.5</v>
      </c>
      <c r="I83" s="31">
        <v>0.7</v>
      </c>
      <c r="J83" s="31">
        <v>2.3884000000000003</v>
      </c>
      <c r="K83" s="27" t="s">
        <v>1582</v>
      </c>
      <c r="L83" s="33"/>
    </row>
    <row r="84" spans="1:12" ht="15.75">
      <c r="A84" s="45" t="s">
        <v>1583</v>
      </c>
      <c r="B84" s="34">
        <v>80</v>
      </c>
      <c r="C84" s="31">
        <v>8.090266666666665</v>
      </c>
      <c r="D84" s="31">
        <v>5.473199999999999</v>
      </c>
      <c r="E84" s="31">
        <v>8.348666666666668</v>
      </c>
      <c r="F84" s="32">
        <v>123.00933333333334</v>
      </c>
      <c r="G84" s="31">
        <v>71.2</v>
      </c>
      <c r="H84" s="31">
        <v>27.3</v>
      </c>
      <c r="I84" s="31">
        <v>0.9</v>
      </c>
      <c r="J84" s="31">
        <v>3.1845333333333334</v>
      </c>
      <c r="K84" s="27" t="s">
        <v>1582</v>
      </c>
      <c r="L84" s="33"/>
    </row>
    <row r="85" spans="1:12" ht="15.75">
      <c r="A85" s="29" t="s">
        <v>1584</v>
      </c>
      <c r="B85" s="34">
        <v>55</v>
      </c>
      <c r="C85" s="31">
        <v>8.8</v>
      </c>
      <c r="D85" s="31">
        <v>2.8</v>
      </c>
      <c r="E85" s="31">
        <v>5.8</v>
      </c>
      <c r="F85" s="32">
        <v>84</v>
      </c>
      <c r="G85" s="31">
        <v>11.6</v>
      </c>
      <c r="H85" s="31">
        <v>13.6</v>
      </c>
      <c r="I85" s="31">
        <v>0.4</v>
      </c>
      <c r="J85" s="31">
        <v>1.3</v>
      </c>
      <c r="K85" s="27" t="s">
        <v>1585</v>
      </c>
      <c r="L85" s="33"/>
    </row>
    <row r="86" spans="1:12" ht="15.75">
      <c r="A86" s="29" t="s">
        <v>1584</v>
      </c>
      <c r="B86" s="30">
        <v>60</v>
      </c>
      <c r="C86" s="31">
        <v>9.653</v>
      </c>
      <c r="D86" s="31">
        <v>3.065</v>
      </c>
      <c r="E86" s="31">
        <v>6.316</v>
      </c>
      <c r="F86" s="32">
        <v>91.48</v>
      </c>
      <c r="G86" s="31">
        <v>12.7</v>
      </c>
      <c r="H86" s="31">
        <v>14.8</v>
      </c>
      <c r="I86" s="31">
        <v>0.4</v>
      </c>
      <c r="J86" s="31">
        <v>1.441</v>
      </c>
      <c r="K86" s="27" t="s">
        <v>1585</v>
      </c>
      <c r="L86" s="33"/>
    </row>
    <row r="87" spans="1:12" ht="15.75">
      <c r="A87" s="29" t="s">
        <v>1584</v>
      </c>
      <c r="B87" s="30">
        <v>80</v>
      </c>
      <c r="C87" s="31">
        <v>12.870666666666668</v>
      </c>
      <c r="D87" s="31">
        <v>4.086666666666667</v>
      </c>
      <c r="E87" s="31">
        <v>8.421333333333333</v>
      </c>
      <c r="F87" s="32">
        <v>121.97333333333334</v>
      </c>
      <c r="G87" s="31">
        <v>16.9</v>
      </c>
      <c r="H87" s="31">
        <v>19.7</v>
      </c>
      <c r="I87" s="31">
        <v>0.5</v>
      </c>
      <c r="J87" s="31">
        <v>1.9213333333333336</v>
      </c>
      <c r="K87" s="27" t="s">
        <v>1585</v>
      </c>
      <c r="L87" s="33"/>
    </row>
    <row r="88" spans="1:12" ht="15.75">
      <c r="A88" s="29" t="s">
        <v>1586</v>
      </c>
      <c r="B88" s="30">
        <v>60</v>
      </c>
      <c r="C88" s="31">
        <v>7.7669999999999995</v>
      </c>
      <c r="D88" s="31">
        <v>0.769</v>
      </c>
      <c r="E88" s="31">
        <v>6.316</v>
      </c>
      <c r="F88" s="32">
        <v>63.6</v>
      </c>
      <c r="G88" s="31">
        <v>20.9</v>
      </c>
      <c r="H88" s="31">
        <v>25.1</v>
      </c>
      <c r="I88" s="31">
        <v>0.5</v>
      </c>
      <c r="J88" s="31">
        <v>1.277</v>
      </c>
      <c r="K88" s="27" t="s">
        <v>1585</v>
      </c>
      <c r="L88" s="33"/>
    </row>
    <row r="89" spans="1:12" ht="15.75">
      <c r="A89" s="29" t="s">
        <v>1586</v>
      </c>
      <c r="B89" s="30">
        <v>80</v>
      </c>
      <c r="C89" s="31">
        <v>10.355999999999998</v>
      </c>
      <c r="D89" s="31">
        <v>1.0253333333333334</v>
      </c>
      <c r="E89" s="31">
        <v>8.421333333333333</v>
      </c>
      <c r="F89" s="32">
        <v>84.80000000000001</v>
      </c>
      <c r="G89" s="31">
        <v>27.9</v>
      </c>
      <c r="H89" s="31">
        <v>33.5</v>
      </c>
      <c r="I89" s="31">
        <v>0.7</v>
      </c>
      <c r="J89" s="31">
        <v>1.7026666666666666</v>
      </c>
      <c r="K89" s="27" t="s">
        <v>1585</v>
      </c>
      <c r="L89" s="33"/>
    </row>
    <row r="90" spans="1:12" ht="15.75">
      <c r="A90" s="29" t="s">
        <v>1587</v>
      </c>
      <c r="B90" s="30" t="s">
        <v>1588</v>
      </c>
      <c r="C90" s="31">
        <v>9.693</v>
      </c>
      <c r="D90" s="31">
        <v>6.69</v>
      </c>
      <c r="E90" s="31">
        <v>6.381</v>
      </c>
      <c r="F90" s="32">
        <v>124.53</v>
      </c>
      <c r="G90" s="31">
        <v>12.8</v>
      </c>
      <c r="H90" s="31">
        <v>14.8</v>
      </c>
      <c r="I90" s="31">
        <v>0.4</v>
      </c>
      <c r="J90" s="31">
        <v>1.451</v>
      </c>
      <c r="K90" s="27" t="s">
        <v>1585</v>
      </c>
      <c r="L90" s="33"/>
    </row>
    <row r="91" spans="1:12" ht="15.75">
      <c r="A91" s="29" t="s">
        <v>1587</v>
      </c>
      <c r="B91" s="30" t="s">
        <v>1589</v>
      </c>
      <c r="C91" s="31">
        <v>12.924</v>
      </c>
      <c r="D91" s="31">
        <v>8.919999999999998</v>
      </c>
      <c r="E91" s="31">
        <v>8.508</v>
      </c>
      <c r="F91" s="32">
        <v>166.04</v>
      </c>
      <c r="G91" s="31">
        <v>17</v>
      </c>
      <c r="H91" s="31">
        <v>19.7</v>
      </c>
      <c r="I91" s="31">
        <v>0.5</v>
      </c>
      <c r="J91" s="31">
        <v>1.9346666666666668</v>
      </c>
      <c r="K91" s="27" t="s">
        <v>1585</v>
      </c>
      <c r="L91" s="33"/>
    </row>
    <row r="92" spans="1:12" ht="15.75">
      <c r="A92" s="29" t="s">
        <v>1590</v>
      </c>
      <c r="B92" s="30" t="s">
        <v>1588</v>
      </c>
      <c r="C92" s="31">
        <v>7.8069999999999995</v>
      </c>
      <c r="D92" s="31">
        <v>4.394</v>
      </c>
      <c r="E92" s="31">
        <v>6.381</v>
      </c>
      <c r="F92" s="32">
        <v>96.65</v>
      </c>
      <c r="G92" s="31">
        <v>21</v>
      </c>
      <c r="H92" s="31">
        <v>25.1</v>
      </c>
      <c r="I92" s="31">
        <v>0.5</v>
      </c>
      <c r="J92" s="31">
        <v>1.287</v>
      </c>
      <c r="K92" s="27" t="s">
        <v>1585</v>
      </c>
      <c r="L92" s="33"/>
    </row>
    <row r="93" spans="1:12" ht="15.75">
      <c r="A93" s="29" t="s">
        <v>1590</v>
      </c>
      <c r="B93" s="30" t="s">
        <v>1589</v>
      </c>
      <c r="C93" s="31">
        <v>10.409333333333333</v>
      </c>
      <c r="D93" s="31">
        <v>5.858666666666666</v>
      </c>
      <c r="E93" s="31">
        <v>8.508</v>
      </c>
      <c r="F93" s="32">
        <v>128.86666666666667</v>
      </c>
      <c r="G93" s="31">
        <v>28</v>
      </c>
      <c r="H93" s="31">
        <v>33.5</v>
      </c>
      <c r="I93" s="31">
        <v>0.7</v>
      </c>
      <c r="J93" s="31">
        <v>1.716</v>
      </c>
      <c r="K93" s="27" t="s">
        <v>1585</v>
      </c>
      <c r="L93" s="33"/>
    </row>
    <row r="94" spans="1:12" ht="15.75">
      <c r="A94" s="29" t="s">
        <v>1591</v>
      </c>
      <c r="B94" s="30">
        <v>60</v>
      </c>
      <c r="C94" s="31">
        <v>7.5</v>
      </c>
      <c r="D94" s="31">
        <v>2.39</v>
      </c>
      <c r="E94" s="31">
        <v>8.28</v>
      </c>
      <c r="F94" s="32">
        <v>85</v>
      </c>
      <c r="G94" s="31">
        <v>30.6</v>
      </c>
      <c r="H94" s="31">
        <v>16.6</v>
      </c>
      <c r="I94" s="31">
        <v>0.4</v>
      </c>
      <c r="J94" s="31">
        <v>0.28</v>
      </c>
      <c r="K94" s="27" t="s">
        <v>1592</v>
      </c>
      <c r="L94" s="33"/>
    </row>
    <row r="95" spans="1:12" ht="15.75">
      <c r="A95" s="29" t="s">
        <v>1591</v>
      </c>
      <c r="B95" s="30">
        <v>80</v>
      </c>
      <c r="C95" s="31">
        <v>10</v>
      </c>
      <c r="D95" s="31">
        <v>3.186666666666667</v>
      </c>
      <c r="E95" s="31">
        <v>11.04</v>
      </c>
      <c r="F95" s="32">
        <v>113.33333333333334</v>
      </c>
      <c r="G95" s="31">
        <v>40.8</v>
      </c>
      <c r="H95" s="31">
        <v>22.1</v>
      </c>
      <c r="I95" s="31">
        <v>0.5</v>
      </c>
      <c r="J95" s="31">
        <v>0.37333333333333335</v>
      </c>
      <c r="K95" s="27" t="s">
        <v>1592</v>
      </c>
      <c r="L95" s="33"/>
    </row>
    <row r="96" spans="1:12" ht="15.75">
      <c r="A96" s="29" t="s">
        <v>1591</v>
      </c>
      <c r="B96" s="30">
        <v>60</v>
      </c>
      <c r="C96" s="31">
        <v>7.1</v>
      </c>
      <c r="D96" s="31">
        <v>1.99</v>
      </c>
      <c r="E96" s="31">
        <v>7.55</v>
      </c>
      <c r="F96" s="32">
        <v>83</v>
      </c>
      <c r="G96" s="31">
        <v>11.4</v>
      </c>
      <c r="H96" s="31">
        <v>14.3</v>
      </c>
      <c r="I96" s="31">
        <v>0.4</v>
      </c>
      <c r="J96" s="31">
        <v>0.09</v>
      </c>
      <c r="K96" s="27" t="s">
        <v>1592</v>
      </c>
      <c r="L96" s="33"/>
    </row>
    <row r="97" spans="1:12" ht="15.75">
      <c r="A97" s="29" t="s">
        <v>1591</v>
      </c>
      <c r="B97" s="30">
        <v>80</v>
      </c>
      <c r="C97" s="31">
        <v>9.466666666666667</v>
      </c>
      <c r="D97" s="31">
        <v>2.6533333333333333</v>
      </c>
      <c r="E97" s="31">
        <v>10.066666666666666</v>
      </c>
      <c r="F97" s="32">
        <v>110.66666666666666</v>
      </c>
      <c r="G97" s="31">
        <v>15.2</v>
      </c>
      <c r="H97" s="31">
        <v>19.1</v>
      </c>
      <c r="I97" s="31">
        <v>0.5</v>
      </c>
      <c r="J97" s="31">
        <v>0.12</v>
      </c>
      <c r="K97" s="27" t="s">
        <v>1592</v>
      </c>
      <c r="L97" s="33"/>
    </row>
    <row r="98" spans="1:12" ht="15.75">
      <c r="A98" s="29" t="s">
        <v>1593</v>
      </c>
      <c r="B98" s="30">
        <v>60</v>
      </c>
      <c r="C98" s="31">
        <v>7.5</v>
      </c>
      <c r="D98" s="31">
        <v>2.39</v>
      </c>
      <c r="E98" s="31">
        <v>8.28</v>
      </c>
      <c r="F98" s="32">
        <v>85</v>
      </c>
      <c r="G98" s="31">
        <v>38.8</v>
      </c>
      <c r="H98" s="31">
        <v>26.8</v>
      </c>
      <c r="I98" s="31">
        <v>0.5</v>
      </c>
      <c r="J98" s="31">
        <v>0.28</v>
      </c>
      <c r="K98" s="27" t="s">
        <v>1592</v>
      </c>
      <c r="L98" s="33"/>
    </row>
    <row r="99" spans="1:12" ht="15.75">
      <c r="A99" s="29" t="s">
        <v>1593</v>
      </c>
      <c r="B99" s="30">
        <v>80</v>
      </c>
      <c r="C99" s="31">
        <v>10</v>
      </c>
      <c r="D99" s="31">
        <v>3.186666666666667</v>
      </c>
      <c r="E99" s="31">
        <v>11.04</v>
      </c>
      <c r="F99" s="32">
        <v>113.33333333333334</v>
      </c>
      <c r="G99" s="31">
        <v>51.7</v>
      </c>
      <c r="H99" s="31">
        <v>35.7</v>
      </c>
      <c r="I99" s="31">
        <v>0.7</v>
      </c>
      <c r="J99" s="31">
        <v>0.37333333333333335</v>
      </c>
      <c r="K99" s="27" t="s">
        <v>1592</v>
      </c>
      <c r="L99" s="33"/>
    </row>
    <row r="100" spans="1:12" ht="15.75">
      <c r="A100" s="29" t="s">
        <v>1593</v>
      </c>
      <c r="B100" s="30">
        <v>60</v>
      </c>
      <c r="C100" s="31">
        <v>7.07</v>
      </c>
      <c r="D100" s="31">
        <v>2.04</v>
      </c>
      <c r="E100" s="31">
        <v>7.55</v>
      </c>
      <c r="F100" s="32">
        <v>77</v>
      </c>
      <c r="G100" s="31">
        <v>19.6</v>
      </c>
      <c r="H100" s="31">
        <v>24.6</v>
      </c>
      <c r="I100" s="31">
        <v>0.5</v>
      </c>
      <c r="J100" s="31">
        <v>0.19</v>
      </c>
      <c r="K100" s="27" t="s">
        <v>1592</v>
      </c>
      <c r="L100" s="33"/>
    </row>
    <row r="101" spans="1:12" ht="15.75">
      <c r="A101" s="29" t="s">
        <v>1593</v>
      </c>
      <c r="B101" s="30">
        <v>80</v>
      </c>
      <c r="C101" s="31">
        <v>9.426666666666666</v>
      </c>
      <c r="D101" s="31">
        <v>2.72</v>
      </c>
      <c r="E101" s="31">
        <v>10.066666666666666</v>
      </c>
      <c r="F101" s="32">
        <v>102.66666666666667</v>
      </c>
      <c r="G101" s="31">
        <v>26.1</v>
      </c>
      <c r="H101" s="31">
        <v>32.8</v>
      </c>
      <c r="I101" s="31">
        <v>0.7</v>
      </c>
      <c r="J101" s="31">
        <v>0.2533333333333333</v>
      </c>
      <c r="K101" s="27" t="s">
        <v>1592</v>
      </c>
      <c r="L101" s="33"/>
    </row>
    <row r="102" spans="1:12" ht="15.75">
      <c r="A102" s="45" t="s">
        <v>1594</v>
      </c>
      <c r="B102" s="34">
        <v>60</v>
      </c>
      <c r="C102" s="31">
        <v>10.687</v>
      </c>
      <c r="D102" s="31">
        <v>5.137</v>
      </c>
      <c r="E102" s="31">
        <v>4.4959999999999996</v>
      </c>
      <c r="F102" s="32">
        <v>106.79</v>
      </c>
      <c r="G102" s="31">
        <v>14.6</v>
      </c>
      <c r="H102" s="31">
        <v>15.5</v>
      </c>
      <c r="I102" s="31">
        <v>0.5</v>
      </c>
      <c r="J102" s="31">
        <v>0.40900000000000003</v>
      </c>
      <c r="K102" s="27" t="s">
        <v>1595</v>
      </c>
      <c r="L102" s="33"/>
    </row>
    <row r="103" spans="1:12" ht="15.75">
      <c r="A103" s="45" t="s">
        <v>1594</v>
      </c>
      <c r="B103" s="34">
        <v>80</v>
      </c>
      <c r="C103" s="31">
        <v>14.249333333333333</v>
      </c>
      <c r="D103" s="31">
        <v>6.849333333333333</v>
      </c>
      <c r="E103" s="31">
        <v>5.9946666666666655</v>
      </c>
      <c r="F103" s="32">
        <v>142.38666666666666</v>
      </c>
      <c r="G103" s="31">
        <v>19.5</v>
      </c>
      <c r="H103" s="31">
        <v>20.7</v>
      </c>
      <c r="I103" s="31">
        <v>0.7</v>
      </c>
      <c r="J103" s="31">
        <v>0.5453333333333333</v>
      </c>
      <c r="K103" s="27" t="s">
        <v>1595</v>
      </c>
      <c r="L103" s="33"/>
    </row>
    <row r="104" spans="1:12" ht="15.75">
      <c r="A104" s="45" t="s">
        <v>1596</v>
      </c>
      <c r="B104" s="34">
        <v>60</v>
      </c>
      <c r="C104" s="31">
        <v>8.617</v>
      </c>
      <c r="D104" s="31">
        <v>2.617</v>
      </c>
      <c r="E104" s="31">
        <v>4.4959999999999996</v>
      </c>
      <c r="F104" s="32">
        <v>76.19</v>
      </c>
      <c r="G104" s="31">
        <v>23.6</v>
      </c>
      <c r="H104" s="31">
        <v>26.7</v>
      </c>
      <c r="I104" s="31">
        <v>0.6</v>
      </c>
      <c r="J104" s="31">
        <v>0.229</v>
      </c>
      <c r="K104" s="27" t="s">
        <v>1595</v>
      </c>
      <c r="L104" s="33"/>
    </row>
    <row r="105" spans="1:12" ht="15.75">
      <c r="A105" s="45" t="s">
        <v>1596</v>
      </c>
      <c r="B105" s="34">
        <v>80</v>
      </c>
      <c r="C105" s="31">
        <v>11.489333333333335</v>
      </c>
      <c r="D105" s="31">
        <v>3.489333333333333</v>
      </c>
      <c r="E105" s="31">
        <v>5.9946666666666655</v>
      </c>
      <c r="F105" s="32">
        <v>101.58666666666667</v>
      </c>
      <c r="G105" s="31">
        <v>31.5</v>
      </c>
      <c r="H105" s="31">
        <v>35.6</v>
      </c>
      <c r="I105" s="31">
        <v>0.8</v>
      </c>
      <c r="J105" s="31">
        <v>0.30533333333333335</v>
      </c>
      <c r="K105" s="27" t="s">
        <v>1595</v>
      </c>
      <c r="L105" s="33"/>
    </row>
    <row r="106" spans="1:12" ht="15.75">
      <c r="A106" s="45" t="s">
        <v>1597</v>
      </c>
      <c r="B106" s="34">
        <v>60</v>
      </c>
      <c r="C106" s="261">
        <v>11.22</v>
      </c>
      <c r="D106" s="261">
        <v>6.39</v>
      </c>
      <c r="E106" s="261">
        <v>4.51</v>
      </c>
      <c r="F106" s="262">
        <v>120.4</v>
      </c>
      <c r="G106" s="261">
        <v>33.9</v>
      </c>
      <c r="H106" s="261">
        <v>16.4</v>
      </c>
      <c r="I106" s="261">
        <v>0.7</v>
      </c>
      <c r="J106" s="261">
        <v>0.43</v>
      </c>
      <c r="K106" s="27" t="s">
        <v>1598</v>
      </c>
      <c r="L106" s="33"/>
    </row>
    <row r="107" spans="1:12" ht="15.75">
      <c r="A107" s="45" t="s">
        <v>1597</v>
      </c>
      <c r="B107" s="34">
        <v>80</v>
      </c>
      <c r="C107" s="68">
        <v>14.96</v>
      </c>
      <c r="D107" s="68">
        <v>8.53</v>
      </c>
      <c r="E107" s="68">
        <v>6.013333333333333</v>
      </c>
      <c r="F107" s="69">
        <v>160.53333333333336</v>
      </c>
      <c r="G107" s="68">
        <v>45.2</v>
      </c>
      <c r="H107" s="68">
        <v>21.9</v>
      </c>
      <c r="I107" s="68">
        <v>0.9</v>
      </c>
      <c r="J107" s="68">
        <v>0.5733333333333334</v>
      </c>
      <c r="K107" s="27" t="s">
        <v>1598</v>
      </c>
      <c r="L107" s="33"/>
    </row>
    <row r="108" spans="1:12" ht="15.75">
      <c r="A108" s="45" t="s">
        <v>1599</v>
      </c>
      <c r="B108" s="34">
        <v>60</v>
      </c>
      <c r="C108" s="31">
        <v>9.15</v>
      </c>
      <c r="D108" s="31">
        <v>3.87</v>
      </c>
      <c r="E108" s="31">
        <v>4.51</v>
      </c>
      <c r="F108" s="32">
        <v>89.8</v>
      </c>
      <c r="G108" s="31">
        <v>42.9</v>
      </c>
      <c r="H108" s="31">
        <v>27.6</v>
      </c>
      <c r="I108" s="31">
        <v>0.8</v>
      </c>
      <c r="J108" s="31">
        <v>0.25</v>
      </c>
      <c r="K108" s="27" t="s">
        <v>1598</v>
      </c>
      <c r="L108" s="33"/>
    </row>
    <row r="109" spans="1:12" ht="15.75">
      <c r="A109" s="45" t="s">
        <v>1599</v>
      </c>
      <c r="B109" s="34">
        <v>80</v>
      </c>
      <c r="C109" s="31">
        <v>12.2</v>
      </c>
      <c r="D109" s="31">
        <v>5.17</v>
      </c>
      <c r="E109" s="31">
        <v>6.01</v>
      </c>
      <c r="F109" s="32">
        <v>119.73</v>
      </c>
      <c r="G109" s="31">
        <v>57.2</v>
      </c>
      <c r="H109" s="31">
        <v>36.8</v>
      </c>
      <c r="I109" s="31">
        <v>1.1</v>
      </c>
      <c r="J109" s="31">
        <v>0.33</v>
      </c>
      <c r="K109" s="27" t="s">
        <v>1598</v>
      </c>
      <c r="L109" s="33"/>
    </row>
    <row r="110" spans="1:12" ht="15.75">
      <c r="A110" s="45" t="s">
        <v>1600</v>
      </c>
      <c r="B110" s="34">
        <v>60</v>
      </c>
      <c r="C110" s="31">
        <v>9.649</v>
      </c>
      <c r="D110" s="31">
        <v>6.316000000000001</v>
      </c>
      <c r="E110" s="31">
        <v>7.202</v>
      </c>
      <c r="F110" s="32">
        <v>124.21</v>
      </c>
      <c r="G110" s="31">
        <v>24.7</v>
      </c>
      <c r="H110" s="31">
        <v>15.2</v>
      </c>
      <c r="I110" s="31">
        <v>0.4</v>
      </c>
      <c r="J110" s="31">
        <v>0.808</v>
      </c>
      <c r="K110" s="27" t="s">
        <v>1601</v>
      </c>
      <c r="L110" s="33"/>
    </row>
    <row r="111" spans="1:12" ht="15.75">
      <c r="A111" s="45" t="s">
        <v>1600</v>
      </c>
      <c r="B111" s="34">
        <v>80</v>
      </c>
      <c r="C111" s="31">
        <v>12.865333333333332</v>
      </c>
      <c r="D111" s="31">
        <v>8.421333333333333</v>
      </c>
      <c r="E111" s="31">
        <v>9.602666666666668</v>
      </c>
      <c r="F111" s="32">
        <v>165.61333333333334</v>
      </c>
      <c r="G111" s="31">
        <v>32.9</v>
      </c>
      <c r="H111" s="31">
        <v>20.3</v>
      </c>
      <c r="I111" s="31">
        <v>0.5</v>
      </c>
      <c r="J111" s="31">
        <v>1.0773333333333333</v>
      </c>
      <c r="K111" s="27" t="s">
        <v>1601</v>
      </c>
      <c r="L111" s="33"/>
    </row>
    <row r="112" spans="1:12" ht="15.75">
      <c r="A112" s="45" t="s">
        <v>1602</v>
      </c>
      <c r="B112" s="34">
        <v>60</v>
      </c>
      <c r="C112" s="31">
        <v>7.901000000000001</v>
      </c>
      <c r="D112" s="31">
        <v>4.188000000000001</v>
      </c>
      <c r="E112" s="31">
        <v>7.202</v>
      </c>
      <c r="F112" s="32">
        <v>98.37</v>
      </c>
      <c r="G112" s="31">
        <v>32.3</v>
      </c>
      <c r="H112" s="31">
        <v>24.7</v>
      </c>
      <c r="I112" s="31">
        <v>0.5</v>
      </c>
      <c r="J112" s="31">
        <v>0.7</v>
      </c>
      <c r="K112" s="27" t="s">
        <v>1601</v>
      </c>
      <c r="L112" s="33"/>
    </row>
    <row r="113" spans="1:12" ht="15.75">
      <c r="A113" s="45" t="s">
        <v>1602</v>
      </c>
      <c r="B113" s="34">
        <v>80</v>
      </c>
      <c r="C113" s="31">
        <v>10.534666666666668</v>
      </c>
      <c r="D113" s="31">
        <v>5.584000000000001</v>
      </c>
      <c r="E113" s="31">
        <v>9.602666666666668</v>
      </c>
      <c r="F113" s="32">
        <v>131.16000000000003</v>
      </c>
      <c r="G113" s="31">
        <v>43.1</v>
      </c>
      <c r="H113" s="31">
        <v>32.9</v>
      </c>
      <c r="I113" s="31">
        <v>0.7</v>
      </c>
      <c r="J113" s="31">
        <v>0.8746666666666667</v>
      </c>
      <c r="K113" s="27" t="s">
        <v>1601</v>
      </c>
      <c r="L113" s="33"/>
    </row>
    <row r="114" spans="1:12" ht="15.75">
      <c r="A114" s="45" t="s">
        <v>151</v>
      </c>
      <c r="B114" s="34">
        <v>50</v>
      </c>
      <c r="C114" s="25">
        <v>10.3</v>
      </c>
      <c r="D114" s="25">
        <v>4.8</v>
      </c>
      <c r="E114" s="25">
        <v>5.9</v>
      </c>
      <c r="F114" s="26">
        <v>109</v>
      </c>
      <c r="G114" s="25">
        <v>12.5</v>
      </c>
      <c r="H114" s="25">
        <v>11.9</v>
      </c>
      <c r="I114" s="25">
        <v>0.4</v>
      </c>
      <c r="J114" s="25">
        <v>1.1</v>
      </c>
      <c r="K114" s="27" t="s">
        <v>152</v>
      </c>
      <c r="L114" s="33"/>
    </row>
    <row r="115" spans="1:12" ht="15.75">
      <c r="A115" s="45" t="s">
        <v>151</v>
      </c>
      <c r="B115" s="34">
        <v>60</v>
      </c>
      <c r="C115" s="31">
        <v>12.4</v>
      </c>
      <c r="D115" s="31">
        <v>5.8</v>
      </c>
      <c r="E115" s="31">
        <v>7.1</v>
      </c>
      <c r="F115" s="32">
        <v>131</v>
      </c>
      <c r="G115" s="31">
        <v>15</v>
      </c>
      <c r="H115" s="31">
        <v>14.3</v>
      </c>
      <c r="I115" s="31">
        <v>0.5</v>
      </c>
      <c r="J115" s="31">
        <v>1.3</v>
      </c>
      <c r="K115" s="27" t="s">
        <v>152</v>
      </c>
      <c r="L115" s="33"/>
    </row>
    <row r="116" spans="1:12" ht="15.75">
      <c r="A116" s="45" t="s">
        <v>151</v>
      </c>
      <c r="B116" s="34">
        <v>80</v>
      </c>
      <c r="C116" s="31">
        <v>16.5</v>
      </c>
      <c r="D116" s="31">
        <v>7.7</v>
      </c>
      <c r="E116" s="31">
        <v>9.5</v>
      </c>
      <c r="F116" s="32">
        <v>175</v>
      </c>
      <c r="G116" s="31">
        <v>20</v>
      </c>
      <c r="H116" s="31">
        <v>19.1</v>
      </c>
      <c r="I116" s="31">
        <v>0.7</v>
      </c>
      <c r="J116" s="31">
        <v>1.7</v>
      </c>
      <c r="K116" s="27" t="s">
        <v>152</v>
      </c>
      <c r="L116" s="33"/>
    </row>
    <row r="117" spans="1:12" ht="15.75">
      <c r="A117" s="45" t="s">
        <v>1603</v>
      </c>
      <c r="B117" s="34">
        <v>60</v>
      </c>
      <c r="C117" s="31">
        <v>10.4</v>
      </c>
      <c r="D117" s="31">
        <v>2.8</v>
      </c>
      <c r="E117" s="31">
        <v>7.1</v>
      </c>
      <c r="F117" s="32">
        <v>96</v>
      </c>
      <c r="G117" s="31">
        <v>22.2</v>
      </c>
      <c r="H117" s="31">
        <v>23.3</v>
      </c>
      <c r="I117" s="31">
        <v>0.6</v>
      </c>
      <c r="J117" s="31">
        <v>1</v>
      </c>
      <c r="K117" s="27" t="s">
        <v>152</v>
      </c>
      <c r="L117" s="33"/>
    </row>
    <row r="118" spans="1:12" ht="15.75">
      <c r="A118" s="45" t="s">
        <v>1603</v>
      </c>
      <c r="B118" s="34">
        <v>80</v>
      </c>
      <c r="C118" s="31">
        <v>13.9</v>
      </c>
      <c r="D118" s="31">
        <v>3.7</v>
      </c>
      <c r="E118" s="31">
        <v>9.5</v>
      </c>
      <c r="F118" s="32">
        <v>128</v>
      </c>
      <c r="G118" s="31">
        <v>29.6</v>
      </c>
      <c r="H118" s="31">
        <v>31.1</v>
      </c>
      <c r="I118" s="31">
        <v>0.8</v>
      </c>
      <c r="J118" s="31">
        <v>1.5</v>
      </c>
      <c r="K118" s="27" t="s">
        <v>152</v>
      </c>
      <c r="L118" s="33"/>
    </row>
    <row r="119" spans="1:12" ht="15.75">
      <c r="A119" s="11" t="s">
        <v>1604</v>
      </c>
      <c r="B119" s="34">
        <v>60</v>
      </c>
      <c r="C119" s="31">
        <v>12.8</v>
      </c>
      <c r="D119" s="31">
        <v>6.2</v>
      </c>
      <c r="E119" s="31">
        <v>7.8</v>
      </c>
      <c r="F119" s="32">
        <v>138</v>
      </c>
      <c r="G119" s="31">
        <v>31.8</v>
      </c>
      <c r="H119" s="31">
        <v>16.3</v>
      </c>
      <c r="I119" s="31">
        <v>0.5</v>
      </c>
      <c r="J119" s="31">
        <v>1.5</v>
      </c>
      <c r="K119" s="27" t="s">
        <v>152</v>
      </c>
      <c r="L119" s="33"/>
    </row>
    <row r="120" spans="1:12" ht="15.75">
      <c r="A120" s="11" t="s">
        <v>1604</v>
      </c>
      <c r="B120" s="34">
        <v>80</v>
      </c>
      <c r="C120" s="31">
        <v>17.1</v>
      </c>
      <c r="D120" s="31">
        <v>8.3</v>
      </c>
      <c r="E120" s="31">
        <v>10.4</v>
      </c>
      <c r="F120" s="32">
        <v>184</v>
      </c>
      <c r="G120" s="31">
        <v>42.4</v>
      </c>
      <c r="H120" s="31">
        <v>21.7</v>
      </c>
      <c r="I120" s="31">
        <v>0.7</v>
      </c>
      <c r="J120" s="31">
        <v>2</v>
      </c>
      <c r="K120" s="27" t="s">
        <v>152</v>
      </c>
      <c r="L120" s="33"/>
    </row>
    <row r="121" spans="1:12" ht="15.75">
      <c r="A121" s="11" t="s">
        <v>1605</v>
      </c>
      <c r="B121" s="34">
        <v>60</v>
      </c>
      <c r="C121" s="31">
        <v>10.8</v>
      </c>
      <c r="D121" s="31">
        <v>3.2</v>
      </c>
      <c r="E121" s="31">
        <v>7.8</v>
      </c>
      <c r="F121" s="32">
        <v>104</v>
      </c>
      <c r="G121" s="31">
        <v>39</v>
      </c>
      <c r="H121" s="31">
        <v>25.3</v>
      </c>
      <c r="I121" s="31">
        <v>0.6</v>
      </c>
      <c r="J121" s="31">
        <v>1.3</v>
      </c>
      <c r="K121" s="27" t="s">
        <v>152</v>
      </c>
      <c r="L121" s="33"/>
    </row>
    <row r="122" spans="1:12" ht="15.75">
      <c r="A122" s="11" t="s">
        <v>1605</v>
      </c>
      <c r="B122" s="34">
        <v>80</v>
      </c>
      <c r="C122" s="31">
        <v>14.4</v>
      </c>
      <c r="D122" s="31">
        <v>4.3</v>
      </c>
      <c r="E122" s="31">
        <v>10.4</v>
      </c>
      <c r="F122" s="32">
        <v>139</v>
      </c>
      <c r="G122" s="31">
        <v>52</v>
      </c>
      <c r="H122" s="31">
        <v>33.7</v>
      </c>
      <c r="I122" s="31">
        <v>0.8</v>
      </c>
      <c r="J122" s="31">
        <v>1.7</v>
      </c>
      <c r="K122" s="27" t="s">
        <v>152</v>
      </c>
      <c r="L122" s="33"/>
    </row>
    <row r="123" spans="1:12" ht="15.75">
      <c r="A123" s="45" t="s">
        <v>1606</v>
      </c>
      <c r="B123" s="34">
        <v>120</v>
      </c>
      <c r="C123" s="31">
        <v>11.822000000000003</v>
      </c>
      <c r="D123" s="31">
        <v>13.834</v>
      </c>
      <c r="E123" s="31">
        <v>9.317</v>
      </c>
      <c r="F123" s="32">
        <v>209.36</v>
      </c>
      <c r="G123" s="31">
        <v>32.3</v>
      </c>
      <c r="H123" s="31">
        <v>33.4</v>
      </c>
      <c r="I123" s="31">
        <v>1.1</v>
      </c>
      <c r="J123" s="31">
        <v>39.423</v>
      </c>
      <c r="K123" s="27" t="s">
        <v>177</v>
      </c>
      <c r="L123" s="33"/>
    </row>
    <row r="124" spans="1:12" ht="15.75">
      <c r="A124" s="45" t="s">
        <v>1606</v>
      </c>
      <c r="B124" s="34">
        <v>180</v>
      </c>
      <c r="C124" s="31">
        <v>17.733000000000004</v>
      </c>
      <c r="D124" s="31">
        <v>20.751</v>
      </c>
      <c r="E124" s="31">
        <v>13.9755</v>
      </c>
      <c r="F124" s="32">
        <v>314.03999999999996</v>
      </c>
      <c r="G124" s="31">
        <v>48.5</v>
      </c>
      <c r="H124" s="31">
        <v>50.1</v>
      </c>
      <c r="I124" s="31">
        <v>1.7</v>
      </c>
      <c r="J124" s="31">
        <v>59.1345</v>
      </c>
      <c r="K124" s="27" t="s">
        <v>177</v>
      </c>
      <c r="L124" s="33"/>
    </row>
    <row r="125" spans="1:12" ht="15.75">
      <c r="A125" s="45" t="s">
        <v>176</v>
      </c>
      <c r="B125" s="34">
        <v>120</v>
      </c>
      <c r="C125" s="31">
        <v>9.660000000000004</v>
      </c>
      <c r="D125" s="31">
        <v>11.202</v>
      </c>
      <c r="E125" s="31">
        <v>9.317</v>
      </c>
      <c r="F125" s="32">
        <v>177.39999999999998</v>
      </c>
      <c r="G125" s="31">
        <v>41.7</v>
      </c>
      <c r="H125" s="31">
        <v>45.1</v>
      </c>
      <c r="I125" s="31">
        <v>1.2</v>
      </c>
      <c r="J125" s="31">
        <v>39.235</v>
      </c>
      <c r="K125" s="27" t="s">
        <v>177</v>
      </c>
      <c r="L125" s="33"/>
    </row>
    <row r="126" spans="1:12" ht="15.75">
      <c r="A126" s="45" t="s">
        <v>176</v>
      </c>
      <c r="B126" s="34">
        <v>180</v>
      </c>
      <c r="C126" s="31">
        <v>14.490000000000006</v>
      </c>
      <c r="D126" s="31">
        <v>16.803</v>
      </c>
      <c r="E126" s="31">
        <v>13.9755</v>
      </c>
      <c r="F126" s="32">
        <v>266.09999999999997</v>
      </c>
      <c r="G126" s="31">
        <v>62.6</v>
      </c>
      <c r="H126" s="31">
        <v>67.7</v>
      </c>
      <c r="I126" s="31">
        <v>1.8</v>
      </c>
      <c r="J126" s="31">
        <v>58.852500000000006</v>
      </c>
      <c r="K126" s="27" t="s">
        <v>177</v>
      </c>
      <c r="L126" s="33"/>
    </row>
    <row r="127" spans="1:12" ht="15.75">
      <c r="A127" s="45" t="s">
        <v>1607</v>
      </c>
      <c r="B127" s="34">
        <v>60</v>
      </c>
      <c r="C127" s="31">
        <v>12.869</v>
      </c>
      <c r="D127" s="31">
        <v>9.017</v>
      </c>
      <c r="E127" s="31">
        <v>2.912</v>
      </c>
      <c r="F127" s="32">
        <v>144.08999999999997</v>
      </c>
      <c r="G127" s="31">
        <v>19</v>
      </c>
      <c r="H127" s="31">
        <v>17.8</v>
      </c>
      <c r="I127" s="31">
        <v>0.5</v>
      </c>
      <c r="J127" s="31">
        <v>0.582</v>
      </c>
      <c r="K127" s="27" t="s">
        <v>1608</v>
      </c>
      <c r="L127" s="33"/>
    </row>
    <row r="128" spans="1:12" ht="15.75">
      <c r="A128" s="45" t="s">
        <v>1607</v>
      </c>
      <c r="B128" s="34">
        <v>80</v>
      </c>
      <c r="C128" s="31">
        <v>17.158666666666665</v>
      </c>
      <c r="D128" s="31">
        <v>12.022666666666666</v>
      </c>
      <c r="E128" s="31">
        <v>3.8826666666666663</v>
      </c>
      <c r="F128" s="32">
        <v>192.11999999999995</v>
      </c>
      <c r="G128" s="31">
        <v>25.3</v>
      </c>
      <c r="H128" s="31">
        <v>23.7</v>
      </c>
      <c r="I128" s="31">
        <v>0.7</v>
      </c>
      <c r="J128" s="31">
        <v>0.8</v>
      </c>
      <c r="K128" s="27" t="s">
        <v>1608</v>
      </c>
      <c r="L128" s="33"/>
    </row>
    <row r="129" spans="1:12" ht="15.75">
      <c r="A129" s="45" t="s">
        <v>1609</v>
      </c>
      <c r="B129" s="34">
        <v>60</v>
      </c>
      <c r="C129" s="31">
        <v>10.385</v>
      </c>
      <c r="D129" s="31">
        <v>5.993</v>
      </c>
      <c r="E129" s="31">
        <v>2.912</v>
      </c>
      <c r="F129" s="32">
        <v>107.37</v>
      </c>
      <c r="G129" s="31">
        <v>19</v>
      </c>
      <c r="H129" s="31">
        <v>17.8</v>
      </c>
      <c r="I129" s="31">
        <v>0.5</v>
      </c>
      <c r="J129" s="31">
        <v>0.366</v>
      </c>
      <c r="K129" s="27" t="s">
        <v>1608</v>
      </c>
      <c r="L129" s="33"/>
    </row>
    <row r="130" spans="1:12" ht="15.75">
      <c r="A130" s="45" t="s">
        <v>1609</v>
      </c>
      <c r="B130" s="34">
        <v>80</v>
      </c>
      <c r="C130" s="31">
        <v>13.846666666666668</v>
      </c>
      <c r="D130" s="31">
        <v>7.990666666666667</v>
      </c>
      <c r="E130" s="31">
        <v>3.8826666666666663</v>
      </c>
      <c r="F130" s="32">
        <v>143.16</v>
      </c>
      <c r="G130" s="31">
        <v>25.3</v>
      </c>
      <c r="H130" s="31">
        <v>23.7</v>
      </c>
      <c r="I130" s="31">
        <v>0.7</v>
      </c>
      <c r="J130" s="31">
        <v>0.488</v>
      </c>
      <c r="K130" s="27" t="s">
        <v>1608</v>
      </c>
      <c r="L130" s="33"/>
    </row>
    <row r="131" spans="1:12" ht="15.75">
      <c r="A131" s="45" t="s">
        <v>1610</v>
      </c>
      <c r="B131" s="34">
        <v>75</v>
      </c>
      <c r="C131" s="31">
        <v>12</v>
      </c>
      <c r="D131" s="31">
        <v>8</v>
      </c>
      <c r="E131" s="31">
        <v>5.2</v>
      </c>
      <c r="F131" s="32">
        <v>141</v>
      </c>
      <c r="G131" s="31">
        <v>29.3</v>
      </c>
      <c r="H131" s="31">
        <v>18.1</v>
      </c>
      <c r="I131" s="31">
        <v>0.5</v>
      </c>
      <c r="J131" s="31">
        <v>0.6</v>
      </c>
      <c r="K131" s="27" t="s">
        <v>1611</v>
      </c>
      <c r="L131" s="33"/>
    </row>
    <row r="132" spans="1:12" ht="15.75">
      <c r="A132" s="45" t="s">
        <v>1610</v>
      </c>
      <c r="B132" s="34">
        <v>110</v>
      </c>
      <c r="C132" s="31">
        <v>17.6</v>
      </c>
      <c r="D132" s="31">
        <v>11.8</v>
      </c>
      <c r="E132" s="31">
        <v>7.6</v>
      </c>
      <c r="F132" s="32">
        <v>207</v>
      </c>
      <c r="G132" s="31">
        <v>43</v>
      </c>
      <c r="H132" s="31">
        <v>26.5</v>
      </c>
      <c r="I132" s="31">
        <v>0.7</v>
      </c>
      <c r="J132" s="31">
        <v>0.9</v>
      </c>
      <c r="K132" s="27" t="s">
        <v>1611</v>
      </c>
      <c r="L132" s="33"/>
    </row>
    <row r="133" spans="1:12" ht="15.75">
      <c r="A133" s="45" t="s">
        <v>1612</v>
      </c>
      <c r="B133" s="34">
        <v>75</v>
      </c>
      <c r="C133" s="31">
        <v>9.8</v>
      </c>
      <c r="D133" s="31">
        <v>5.3</v>
      </c>
      <c r="E133" s="31">
        <v>5.2</v>
      </c>
      <c r="F133" s="32">
        <v>108</v>
      </c>
      <c r="G133" s="31">
        <v>39.1</v>
      </c>
      <c r="H133" s="31">
        <v>30.4</v>
      </c>
      <c r="I133" s="31">
        <v>0.6</v>
      </c>
      <c r="J133" s="31">
        <v>0.399</v>
      </c>
      <c r="K133" s="27" t="s">
        <v>1611</v>
      </c>
      <c r="L133" s="33"/>
    </row>
    <row r="134" spans="1:12" ht="15.75">
      <c r="A134" s="45" t="s">
        <v>1612</v>
      </c>
      <c r="B134" s="34">
        <v>110</v>
      </c>
      <c r="C134" s="31">
        <v>14.329333333333336</v>
      </c>
      <c r="D134" s="31">
        <v>7.780666666666666</v>
      </c>
      <c r="E134" s="31">
        <v>7.609066666666665</v>
      </c>
      <c r="F134" s="32">
        <v>158.31199999999998</v>
      </c>
      <c r="G134" s="31">
        <v>57.3</v>
      </c>
      <c r="H134" s="31">
        <v>44.6</v>
      </c>
      <c r="I134" s="31">
        <v>0.9</v>
      </c>
      <c r="J134" s="31">
        <v>0.5852</v>
      </c>
      <c r="K134" s="27" t="s">
        <v>1611</v>
      </c>
      <c r="L134" s="33"/>
    </row>
    <row r="135" spans="1:12" ht="15.75">
      <c r="A135" s="45" t="s">
        <v>2117</v>
      </c>
      <c r="B135" s="34">
        <v>60</v>
      </c>
      <c r="C135" s="31">
        <v>11.652000000000001</v>
      </c>
      <c r="D135" s="31">
        <v>5.574</v>
      </c>
      <c r="E135" s="31">
        <v>4.573</v>
      </c>
      <c r="F135" s="32">
        <v>114.94999999999999</v>
      </c>
      <c r="G135" s="31">
        <v>29</v>
      </c>
      <c r="H135" s="31">
        <v>18.1</v>
      </c>
      <c r="I135" s="31">
        <v>0.5</v>
      </c>
      <c r="J135" s="31">
        <v>0.517</v>
      </c>
      <c r="K135" s="27" t="s">
        <v>1613</v>
      </c>
      <c r="L135" s="33"/>
    </row>
    <row r="136" spans="1:12" ht="15.75">
      <c r="A136" s="45" t="s">
        <v>2117</v>
      </c>
      <c r="B136" s="34">
        <v>80</v>
      </c>
      <c r="C136" s="31">
        <v>15.536000000000001</v>
      </c>
      <c r="D136" s="31">
        <v>7.4319999999999995</v>
      </c>
      <c r="E136" s="31">
        <v>6.097333333333333</v>
      </c>
      <c r="F136" s="32">
        <v>153.26666666666665</v>
      </c>
      <c r="G136" s="31">
        <v>38.7</v>
      </c>
      <c r="H136" s="31">
        <v>24.1</v>
      </c>
      <c r="I136" s="31">
        <v>0.7</v>
      </c>
      <c r="J136" s="31">
        <v>0.6893333333333334</v>
      </c>
      <c r="K136" s="27" t="s">
        <v>1613</v>
      </c>
      <c r="L136" s="33"/>
    </row>
    <row r="137" spans="1:12" ht="15.75">
      <c r="A137" s="45" t="s">
        <v>1614</v>
      </c>
      <c r="B137" s="34">
        <v>60</v>
      </c>
      <c r="C137" s="31">
        <v>9.398000000000001</v>
      </c>
      <c r="D137" s="31">
        <v>2.83</v>
      </c>
      <c r="E137" s="31">
        <v>4.573</v>
      </c>
      <c r="F137" s="32">
        <v>81.63</v>
      </c>
      <c r="G137" s="31">
        <v>38.8</v>
      </c>
      <c r="H137" s="31">
        <v>30.4</v>
      </c>
      <c r="I137" s="31">
        <v>0.6</v>
      </c>
      <c r="J137" s="31">
        <v>0.321</v>
      </c>
      <c r="K137" s="27" t="s">
        <v>1613</v>
      </c>
      <c r="L137" s="33"/>
    </row>
    <row r="138" spans="1:12" ht="15.75">
      <c r="A138" s="45" t="s">
        <v>1614</v>
      </c>
      <c r="B138" s="34">
        <v>80</v>
      </c>
      <c r="C138" s="31">
        <v>12.530666666666669</v>
      </c>
      <c r="D138" s="31">
        <v>3.7733333333333334</v>
      </c>
      <c r="E138" s="31">
        <v>6.097333333333333</v>
      </c>
      <c r="F138" s="32">
        <v>108.83999999999999</v>
      </c>
      <c r="G138" s="31">
        <v>51.7</v>
      </c>
      <c r="H138" s="31">
        <v>40.5</v>
      </c>
      <c r="I138" s="31">
        <v>0.8</v>
      </c>
      <c r="J138" s="31">
        <v>0.428</v>
      </c>
      <c r="K138" s="27" t="s">
        <v>1613</v>
      </c>
      <c r="L138" s="33"/>
    </row>
    <row r="139" spans="1:12" ht="15.75">
      <c r="A139" s="45" t="s">
        <v>1615</v>
      </c>
      <c r="B139" s="34">
        <v>60</v>
      </c>
      <c r="C139" s="31">
        <v>8.812</v>
      </c>
      <c r="D139" s="31">
        <v>3.327</v>
      </c>
      <c r="E139" s="31">
        <v>3.377</v>
      </c>
      <c r="F139" s="32">
        <v>79</v>
      </c>
      <c r="G139" s="31">
        <v>43.6</v>
      </c>
      <c r="H139" s="31">
        <v>29.9</v>
      </c>
      <c r="I139" s="31">
        <v>0.5</v>
      </c>
      <c r="J139" s="31">
        <v>0.354</v>
      </c>
      <c r="K139" s="27" t="s">
        <v>1616</v>
      </c>
      <c r="L139" s="33"/>
    </row>
    <row r="140" spans="1:12" ht="15.75">
      <c r="A140" s="45" t="s">
        <v>1615</v>
      </c>
      <c r="B140" s="34">
        <v>80</v>
      </c>
      <c r="C140" s="31">
        <v>11.749333333333333</v>
      </c>
      <c r="D140" s="31">
        <v>4.436</v>
      </c>
      <c r="E140" s="31">
        <v>4.502666666666666</v>
      </c>
      <c r="F140" s="32">
        <v>105.33333333333333</v>
      </c>
      <c r="G140" s="31">
        <v>58.1</v>
      </c>
      <c r="H140" s="31">
        <v>39.9</v>
      </c>
      <c r="I140" s="31">
        <v>0.7</v>
      </c>
      <c r="J140" s="31">
        <v>0.472</v>
      </c>
      <c r="K140" s="27" t="s">
        <v>1616</v>
      </c>
      <c r="L140" s="33"/>
    </row>
    <row r="141" spans="1:12" ht="15.75">
      <c r="A141" s="45" t="s">
        <v>1617</v>
      </c>
      <c r="B141" s="34">
        <v>60</v>
      </c>
      <c r="C141" s="31">
        <v>11</v>
      </c>
      <c r="D141" s="31">
        <v>6</v>
      </c>
      <c r="E141" s="31">
        <v>3.4</v>
      </c>
      <c r="F141" s="32">
        <v>112</v>
      </c>
      <c r="G141" s="31">
        <v>34</v>
      </c>
      <c r="H141" s="31">
        <v>17.9</v>
      </c>
      <c r="I141" s="31">
        <v>0.4</v>
      </c>
      <c r="J141" s="31">
        <v>0.5</v>
      </c>
      <c r="K141" s="27" t="s">
        <v>1616</v>
      </c>
      <c r="L141" s="33"/>
    </row>
    <row r="142" spans="1:12" ht="15.75">
      <c r="A142" s="45" t="s">
        <v>1617</v>
      </c>
      <c r="B142" s="34">
        <v>80</v>
      </c>
      <c r="C142" s="31">
        <v>14.7</v>
      </c>
      <c r="D142" s="31">
        <v>8</v>
      </c>
      <c r="E142" s="31">
        <v>4.5</v>
      </c>
      <c r="F142" s="32">
        <v>149</v>
      </c>
      <c r="G142" s="31">
        <v>45.3</v>
      </c>
      <c r="H142" s="31">
        <v>23.9</v>
      </c>
      <c r="I142" s="31">
        <v>0.5</v>
      </c>
      <c r="J142" s="31">
        <v>0.7</v>
      </c>
      <c r="K142" s="27" t="s">
        <v>1616</v>
      </c>
      <c r="L142" s="33"/>
    </row>
    <row r="143" spans="1:12" ht="15.75">
      <c r="A143" s="29" t="s">
        <v>1618</v>
      </c>
      <c r="B143" s="30">
        <v>150</v>
      </c>
      <c r="C143" s="31">
        <v>16</v>
      </c>
      <c r="D143" s="31">
        <v>14.5</v>
      </c>
      <c r="E143" s="31">
        <v>9.5</v>
      </c>
      <c r="F143" s="32">
        <v>234</v>
      </c>
      <c r="G143" s="31">
        <v>85.4</v>
      </c>
      <c r="H143" s="31">
        <v>36.5</v>
      </c>
      <c r="I143" s="31">
        <v>1.4</v>
      </c>
      <c r="J143" s="31">
        <v>33.6</v>
      </c>
      <c r="K143" s="27" t="s">
        <v>202</v>
      </c>
      <c r="L143" s="45"/>
    </row>
    <row r="144" spans="1:12" ht="15.75">
      <c r="A144" s="29" t="s">
        <v>1618</v>
      </c>
      <c r="B144" s="30">
        <v>180</v>
      </c>
      <c r="C144" s="31">
        <v>18</v>
      </c>
      <c r="D144" s="31">
        <v>17.3</v>
      </c>
      <c r="E144" s="31">
        <v>11.8</v>
      </c>
      <c r="F144" s="32">
        <v>276</v>
      </c>
      <c r="G144" s="31">
        <v>102.7</v>
      </c>
      <c r="H144" s="31">
        <v>42.1</v>
      </c>
      <c r="I144" s="31">
        <v>1.7</v>
      </c>
      <c r="J144" s="31">
        <v>40.2</v>
      </c>
      <c r="K144" s="27" t="s">
        <v>202</v>
      </c>
      <c r="L144" s="45"/>
    </row>
    <row r="145" spans="1:12" ht="15.75">
      <c r="A145" s="29" t="s">
        <v>201</v>
      </c>
      <c r="B145" s="30">
        <v>150</v>
      </c>
      <c r="C145" s="94">
        <v>13.2</v>
      </c>
      <c r="D145" s="94">
        <v>11</v>
      </c>
      <c r="E145" s="94">
        <v>9.5</v>
      </c>
      <c r="F145" s="95">
        <v>192</v>
      </c>
      <c r="G145" s="94">
        <v>97.8</v>
      </c>
      <c r="H145" s="94">
        <v>52</v>
      </c>
      <c r="I145" s="94">
        <v>1.5</v>
      </c>
      <c r="J145" s="94">
        <v>33.5</v>
      </c>
      <c r="K145" s="27" t="s">
        <v>202</v>
      </c>
      <c r="L145" s="45"/>
    </row>
    <row r="146" spans="1:12" ht="15.75">
      <c r="A146" s="29" t="s">
        <v>201</v>
      </c>
      <c r="B146" s="30">
        <v>180</v>
      </c>
      <c r="C146" s="94">
        <v>14.9</v>
      </c>
      <c r="D146" s="94">
        <v>13.5</v>
      </c>
      <c r="E146" s="94">
        <v>11.8</v>
      </c>
      <c r="F146" s="95">
        <v>230</v>
      </c>
      <c r="G146" s="94">
        <v>116.3</v>
      </c>
      <c r="H146" s="94">
        <v>59.1</v>
      </c>
      <c r="I146" s="94">
        <v>1.8</v>
      </c>
      <c r="J146" s="94">
        <v>40</v>
      </c>
      <c r="K146" s="27" t="s">
        <v>202</v>
      </c>
      <c r="L146" s="45"/>
    </row>
    <row r="147" spans="1:12" ht="15.75">
      <c r="A147" s="45" t="s">
        <v>1619</v>
      </c>
      <c r="B147" s="34">
        <v>75</v>
      </c>
      <c r="C147" s="31">
        <v>15.5</v>
      </c>
      <c r="D147" s="31">
        <v>9.3</v>
      </c>
      <c r="E147" s="31">
        <v>3.5</v>
      </c>
      <c r="F147" s="32">
        <v>159</v>
      </c>
      <c r="G147" s="31">
        <v>37.7</v>
      </c>
      <c r="H147" s="31">
        <v>44.9</v>
      </c>
      <c r="I147" s="31">
        <v>0.8</v>
      </c>
      <c r="J147" s="31">
        <v>2</v>
      </c>
      <c r="K147" s="27" t="s">
        <v>1620</v>
      </c>
      <c r="L147" s="45"/>
    </row>
    <row r="148" spans="1:12" ht="15.75">
      <c r="A148" s="45" t="s">
        <v>1619</v>
      </c>
      <c r="B148" s="34">
        <v>100</v>
      </c>
      <c r="C148" s="31">
        <v>20.7</v>
      </c>
      <c r="D148" s="31">
        <v>12.3</v>
      </c>
      <c r="E148" s="31">
        <v>4.7</v>
      </c>
      <c r="F148" s="32">
        <v>213</v>
      </c>
      <c r="G148" s="31">
        <v>50.3</v>
      </c>
      <c r="H148" s="31">
        <v>59.9</v>
      </c>
      <c r="I148" s="31">
        <v>1.1</v>
      </c>
      <c r="J148" s="31">
        <v>2.6</v>
      </c>
      <c r="K148" s="27" t="s">
        <v>1620</v>
      </c>
      <c r="L148" s="45"/>
    </row>
    <row r="149" spans="1:12" ht="15.75">
      <c r="A149" s="45" t="s">
        <v>1621</v>
      </c>
      <c r="B149" s="34">
        <v>75</v>
      </c>
      <c r="C149" s="31">
        <v>12</v>
      </c>
      <c r="D149" s="31">
        <v>5.2</v>
      </c>
      <c r="E149" s="31">
        <v>3.5</v>
      </c>
      <c r="F149" s="32">
        <v>109</v>
      </c>
      <c r="G149" s="31">
        <v>22.5</v>
      </c>
      <c r="H149" s="31">
        <v>25.9</v>
      </c>
      <c r="I149" s="31">
        <v>0.6</v>
      </c>
      <c r="J149" s="31">
        <v>2.7</v>
      </c>
      <c r="K149" s="27" t="s">
        <v>1620</v>
      </c>
      <c r="L149" s="45"/>
    </row>
    <row r="150" spans="1:12" ht="15.75">
      <c r="A150" s="45" t="s">
        <v>1621</v>
      </c>
      <c r="B150" s="34">
        <v>100</v>
      </c>
      <c r="C150" s="31">
        <v>16</v>
      </c>
      <c r="D150" s="31">
        <v>6.9</v>
      </c>
      <c r="E150" s="31">
        <v>4.7</v>
      </c>
      <c r="F150" s="32">
        <v>145</v>
      </c>
      <c r="G150" s="31">
        <v>30</v>
      </c>
      <c r="H150" s="31">
        <v>34.5</v>
      </c>
      <c r="I150" s="31">
        <v>0.8</v>
      </c>
      <c r="J150" s="31">
        <v>4.4</v>
      </c>
      <c r="K150" s="27" t="s">
        <v>1620</v>
      </c>
      <c r="L150" s="45"/>
    </row>
    <row r="151" spans="1:12" ht="15.75">
      <c r="A151" s="29" t="s">
        <v>1622</v>
      </c>
      <c r="B151" s="268">
        <v>60</v>
      </c>
      <c r="C151" s="31">
        <v>9.8</v>
      </c>
      <c r="D151" s="31">
        <v>3.5</v>
      </c>
      <c r="E151" s="31">
        <v>5.3</v>
      </c>
      <c r="F151" s="32">
        <v>92</v>
      </c>
      <c r="G151" s="31">
        <v>33.6</v>
      </c>
      <c r="H151" s="31">
        <v>16.9</v>
      </c>
      <c r="I151" s="31">
        <v>0.3</v>
      </c>
      <c r="J151" s="31">
        <v>1.3</v>
      </c>
      <c r="K151" s="27" t="s">
        <v>1623</v>
      </c>
      <c r="L151" s="45"/>
    </row>
    <row r="152" spans="1:12" ht="15.75">
      <c r="A152" s="29" t="s">
        <v>1622</v>
      </c>
      <c r="B152" s="268">
        <v>80</v>
      </c>
      <c r="C152" s="31">
        <v>13.1</v>
      </c>
      <c r="D152" s="31">
        <v>4.7</v>
      </c>
      <c r="E152" s="31">
        <v>7.1</v>
      </c>
      <c r="F152" s="32">
        <v>122</v>
      </c>
      <c r="G152" s="31">
        <v>44.8</v>
      </c>
      <c r="H152" s="31">
        <v>22.5</v>
      </c>
      <c r="I152" s="31">
        <v>0.4</v>
      </c>
      <c r="J152" s="31">
        <v>1.7</v>
      </c>
      <c r="K152" s="27" t="s">
        <v>1623</v>
      </c>
      <c r="L152" s="45"/>
    </row>
    <row r="153" spans="1:12" ht="15.75">
      <c r="A153" s="29" t="s">
        <v>1622</v>
      </c>
      <c r="B153" s="268">
        <v>60</v>
      </c>
      <c r="C153" s="31">
        <v>9.3</v>
      </c>
      <c r="D153" s="31">
        <v>2.9</v>
      </c>
      <c r="E153" s="31">
        <v>4.5</v>
      </c>
      <c r="F153" s="32">
        <v>82</v>
      </c>
      <c r="G153" s="31">
        <v>13.2</v>
      </c>
      <c r="H153" s="31">
        <v>14.5</v>
      </c>
      <c r="I153" s="31">
        <v>0.3</v>
      </c>
      <c r="J153" s="31">
        <v>1.1</v>
      </c>
      <c r="K153" s="27" t="s">
        <v>1623</v>
      </c>
      <c r="L153" s="45"/>
    </row>
    <row r="154" spans="1:12" ht="15.75">
      <c r="A154" s="29" t="s">
        <v>1622</v>
      </c>
      <c r="B154" s="268">
        <v>80</v>
      </c>
      <c r="C154" s="31">
        <v>12.4</v>
      </c>
      <c r="D154" s="31">
        <v>3.9</v>
      </c>
      <c r="E154" s="31">
        <v>6</v>
      </c>
      <c r="F154" s="32">
        <v>109</v>
      </c>
      <c r="G154" s="31">
        <v>17.6</v>
      </c>
      <c r="H154" s="31">
        <v>19.3</v>
      </c>
      <c r="I154" s="31">
        <v>0.4</v>
      </c>
      <c r="J154" s="31">
        <v>1.5</v>
      </c>
      <c r="K154" s="27" t="s">
        <v>1623</v>
      </c>
      <c r="L154" s="45"/>
    </row>
    <row r="155" spans="1:12" ht="15.75">
      <c r="A155" s="29" t="s">
        <v>1624</v>
      </c>
      <c r="B155" s="268">
        <v>60</v>
      </c>
      <c r="C155" s="31">
        <v>7.8</v>
      </c>
      <c r="D155" s="31">
        <v>1</v>
      </c>
      <c r="E155" s="31">
        <v>5.3</v>
      </c>
      <c r="F155" s="32">
        <v>61</v>
      </c>
      <c r="G155" s="31">
        <v>42.6</v>
      </c>
      <c r="H155" s="31">
        <v>28.1</v>
      </c>
      <c r="I155" s="31">
        <v>0.4</v>
      </c>
      <c r="J155" s="31">
        <v>1.1</v>
      </c>
      <c r="K155" s="27" t="s">
        <v>1623</v>
      </c>
      <c r="L155" s="122"/>
    </row>
    <row r="156" spans="1:12" ht="15.75">
      <c r="A156" s="29" t="s">
        <v>1624</v>
      </c>
      <c r="B156" s="268">
        <v>80</v>
      </c>
      <c r="C156" s="31">
        <v>10.3</v>
      </c>
      <c r="D156" s="31">
        <v>1.3</v>
      </c>
      <c r="E156" s="31">
        <v>7.1</v>
      </c>
      <c r="F156" s="32">
        <v>81</v>
      </c>
      <c r="G156" s="31">
        <v>56.8</v>
      </c>
      <c r="H156" s="31">
        <v>37.5</v>
      </c>
      <c r="I156" s="31">
        <v>0.5</v>
      </c>
      <c r="J156" s="31">
        <v>1.5</v>
      </c>
      <c r="K156" s="27" t="s">
        <v>1623</v>
      </c>
      <c r="L156" s="122"/>
    </row>
    <row r="157" spans="1:12" ht="15.75">
      <c r="A157" s="29" t="s">
        <v>1624</v>
      </c>
      <c r="B157" s="268">
        <v>60</v>
      </c>
      <c r="C157" s="31">
        <v>7.3</v>
      </c>
      <c r="D157" s="31">
        <v>0.4</v>
      </c>
      <c r="E157" s="31">
        <v>4.5</v>
      </c>
      <c r="F157" s="32">
        <v>51</v>
      </c>
      <c r="G157" s="31">
        <v>22.2</v>
      </c>
      <c r="H157" s="31">
        <v>25.7</v>
      </c>
      <c r="I157" s="31">
        <v>0.4</v>
      </c>
      <c r="J157" s="31">
        <v>0.9</v>
      </c>
      <c r="K157" s="27" t="s">
        <v>1623</v>
      </c>
      <c r="L157" s="122"/>
    </row>
    <row r="158" spans="1:12" ht="15.75">
      <c r="A158" s="29" t="s">
        <v>1624</v>
      </c>
      <c r="B158" s="268">
        <v>80</v>
      </c>
      <c r="C158" s="31">
        <v>9.7</v>
      </c>
      <c r="D158" s="31">
        <v>0.5</v>
      </c>
      <c r="E158" s="31">
        <v>6</v>
      </c>
      <c r="F158" s="32">
        <v>68</v>
      </c>
      <c r="G158" s="31">
        <v>29.6</v>
      </c>
      <c r="H158" s="31">
        <v>34.3</v>
      </c>
      <c r="I158" s="31">
        <v>0.5</v>
      </c>
      <c r="J158" s="31">
        <v>1.2</v>
      </c>
      <c r="K158" s="27" t="s">
        <v>1623</v>
      </c>
      <c r="L158" s="122"/>
    </row>
  </sheetData>
  <sheetProtection selectLockedCells="1" selectUnlockedCells="1"/>
  <mergeCells count="7">
    <mergeCell ref="L1:L2"/>
    <mergeCell ref="A1:A2"/>
    <mergeCell ref="B1:B2"/>
    <mergeCell ref="C1:F1"/>
    <mergeCell ref="G1:I1"/>
    <mergeCell ref="J1:J2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M148"/>
  <sheetViews>
    <sheetView zoomScale="95" zoomScaleNormal="95" zoomScalePageLayoutView="0" workbookViewId="0" topLeftCell="B55">
      <selection activeCell="B80" sqref="B80:L80"/>
    </sheetView>
  </sheetViews>
  <sheetFormatPr defaultColWidth="10.25390625" defaultRowHeight="12.75"/>
  <cols>
    <col min="1" max="1" width="0" style="93" hidden="1" customWidth="1"/>
    <col min="2" max="2" width="42.875" style="123" customWidth="1"/>
    <col min="3" max="3" width="10.25390625" style="256" customWidth="1"/>
    <col min="4" max="11" width="10.25390625" style="127" customWidth="1"/>
    <col min="12" max="12" width="27.875" style="127" customWidth="1"/>
    <col min="13" max="13" width="30.00390625" style="93" customWidth="1"/>
    <col min="14" max="16384" width="10.25390625" style="93" customWidth="1"/>
  </cols>
  <sheetData>
    <row r="1" spans="1:13" ht="15.75" customHeight="1">
      <c r="A1" s="931"/>
      <c r="B1" s="922" t="s">
        <v>1</v>
      </c>
      <c r="C1" s="922" t="s">
        <v>212</v>
      </c>
      <c r="D1" s="922" t="s">
        <v>213</v>
      </c>
      <c r="E1" s="922"/>
      <c r="F1" s="922"/>
      <c r="G1" s="922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1:13" ht="47.25">
      <c r="A2" s="931"/>
      <c r="B2" s="922"/>
      <c r="C2" s="922"/>
      <c r="D2" s="81" t="s">
        <v>217</v>
      </c>
      <c r="E2" s="81" t="s">
        <v>218</v>
      </c>
      <c r="F2" s="81" t="s">
        <v>219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 customHeight="1">
      <c r="A3" s="162" t="s">
        <v>1625</v>
      </c>
      <c r="B3" s="77" t="s">
        <v>1626</v>
      </c>
      <c r="C3" s="190">
        <v>205</v>
      </c>
      <c r="D3" s="22">
        <v>21.1</v>
      </c>
      <c r="E3" s="22">
        <v>12.5</v>
      </c>
      <c r="F3" s="22">
        <v>36.1</v>
      </c>
      <c r="G3" s="52">
        <v>341</v>
      </c>
      <c r="H3" s="22">
        <v>24.4</v>
      </c>
      <c r="I3" s="22">
        <v>37.2</v>
      </c>
      <c r="J3" s="22">
        <v>0.9</v>
      </c>
      <c r="K3" s="22">
        <v>0.39</v>
      </c>
      <c r="L3" s="83" t="s">
        <v>1627</v>
      </c>
      <c r="M3" s="92"/>
    </row>
    <row r="4" spans="1:13" ht="15.75" customHeight="1">
      <c r="A4" s="162"/>
      <c r="B4" s="77" t="s">
        <v>1628</v>
      </c>
      <c r="C4" s="190">
        <v>155</v>
      </c>
      <c r="D4" s="22">
        <v>16</v>
      </c>
      <c r="E4" s="22">
        <v>9.5</v>
      </c>
      <c r="F4" s="22">
        <v>27.4</v>
      </c>
      <c r="G4" s="52">
        <v>259</v>
      </c>
      <c r="H4" s="22">
        <v>18.5</v>
      </c>
      <c r="I4" s="22">
        <v>28.2</v>
      </c>
      <c r="J4" s="22">
        <v>0.7</v>
      </c>
      <c r="K4" s="22">
        <v>0.3</v>
      </c>
      <c r="L4" s="83" t="s">
        <v>1627</v>
      </c>
      <c r="M4" s="92"/>
    </row>
    <row r="5" spans="1:13" ht="15.75" customHeight="1">
      <c r="A5" s="269"/>
      <c r="B5" s="77" t="s">
        <v>1629</v>
      </c>
      <c r="C5" s="81">
        <v>180</v>
      </c>
      <c r="D5" s="79">
        <v>21.58</v>
      </c>
      <c r="E5" s="79">
        <v>8.79</v>
      </c>
      <c r="F5" s="79">
        <v>41.67</v>
      </c>
      <c r="G5" s="80">
        <v>332</v>
      </c>
      <c r="H5" s="79">
        <v>121.2</v>
      </c>
      <c r="I5" s="79">
        <v>38.9</v>
      </c>
      <c r="J5" s="79">
        <v>1.07</v>
      </c>
      <c r="K5" s="82">
        <v>0.21</v>
      </c>
      <c r="L5" s="83" t="s">
        <v>1630</v>
      </c>
      <c r="M5" s="270" t="s">
        <v>1631</v>
      </c>
    </row>
    <row r="6" spans="1:13" ht="15.75" customHeight="1">
      <c r="A6" s="269"/>
      <c r="B6" s="77" t="s">
        <v>1629</v>
      </c>
      <c r="C6" s="81">
        <v>150</v>
      </c>
      <c r="D6" s="79">
        <v>17.98333333333333</v>
      </c>
      <c r="E6" s="79">
        <v>7.324999999999999</v>
      </c>
      <c r="F6" s="79">
        <v>34.725</v>
      </c>
      <c r="G6" s="80">
        <v>276.6666666666667</v>
      </c>
      <c r="H6" s="79">
        <v>101</v>
      </c>
      <c r="I6" s="79">
        <v>32.416666666666664</v>
      </c>
      <c r="J6" s="79">
        <v>0.8916666666666667</v>
      </c>
      <c r="K6" s="82">
        <v>0.175</v>
      </c>
      <c r="L6" s="83" t="s">
        <v>1630</v>
      </c>
      <c r="M6" s="270" t="s">
        <v>1632</v>
      </c>
    </row>
    <row r="7" spans="1:13" ht="15.75" customHeight="1">
      <c r="A7" s="162" t="s">
        <v>1633</v>
      </c>
      <c r="B7" s="77" t="s">
        <v>1634</v>
      </c>
      <c r="C7" s="81">
        <v>185</v>
      </c>
      <c r="D7" s="82">
        <v>21.64</v>
      </c>
      <c r="E7" s="82">
        <v>12.43</v>
      </c>
      <c r="F7" s="82">
        <v>41.77</v>
      </c>
      <c r="G7" s="48">
        <v>365.05</v>
      </c>
      <c r="H7" s="47">
        <v>122.4</v>
      </c>
      <c r="I7" s="47">
        <v>38.9</v>
      </c>
      <c r="J7" s="47">
        <v>1.07</v>
      </c>
      <c r="K7" s="82">
        <v>0.21</v>
      </c>
      <c r="L7" s="83" t="s">
        <v>1630</v>
      </c>
      <c r="M7" s="92" t="s">
        <v>1635</v>
      </c>
    </row>
    <row r="8" spans="1:13" ht="15.75" customHeight="1">
      <c r="A8" s="162"/>
      <c r="B8" s="77" t="s">
        <v>1634</v>
      </c>
      <c r="C8" s="81">
        <v>155</v>
      </c>
      <c r="D8" s="79">
        <v>18.04</v>
      </c>
      <c r="E8" s="79">
        <v>10.93</v>
      </c>
      <c r="F8" s="79">
        <v>34.77</v>
      </c>
      <c r="G8" s="271">
        <v>309.75</v>
      </c>
      <c r="H8" s="82">
        <v>102.2</v>
      </c>
      <c r="I8" s="82">
        <v>32.416666666666664</v>
      </c>
      <c r="J8" s="82">
        <v>0.8916666666666667</v>
      </c>
      <c r="K8" s="272">
        <v>0.175</v>
      </c>
      <c r="L8" s="83" t="s">
        <v>1630</v>
      </c>
      <c r="M8" s="92" t="s">
        <v>1635</v>
      </c>
    </row>
    <row r="9" spans="1:13" ht="15.75" customHeight="1">
      <c r="A9" s="269"/>
      <c r="B9" s="77" t="s">
        <v>1636</v>
      </c>
      <c r="C9" s="81">
        <v>195</v>
      </c>
      <c r="D9" s="79">
        <v>22.35</v>
      </c>
      <c r="E9" s="79">
        <v>9.28</v>
      </c>
      <c r="F9" s="79">
        <v>42.23</v>
      </c>
      <c r="G9" s="80">
        <v>344.75</v>
      </c>
      <c r="H9" s="79">
        <v>139.5</v>
      </c>
      <c r="I9" s="79">
        <v>41.15</v>
      </c>
      <c r="J9" s="79">
        <v>1.07</v>
      </c>
      <c r="K9" s="82">
        <v>0.21</v>
      </c>
      <c r="L9" s="83" t="s">
        <v>1630</v>
      </c>
      <c r="M9" s="92" t="s">
        <v>1637</v>
      </c>
    </row>
    <row r="10" spans="1:13" ht="15.75" customHeight="1">
      <c r="A10" s="269"/>
      <c r="B10" s="77" t="s">
        <v>1636</v>
      </c>
      <c r="C10" s="81">
        <v>165</v>
      </c>
      <c r="D10" s="79">
        <v>18.75</v>
      </c>
      <c r="E10" s="79">
        <v>7.78</v>
      </c>
      <c r="F10" s="79">
        <v>35.23</v>
      </c>
      <c r="G10" s="80">
        <v>289.75</v>
      </c>
      <c r="H10" s="79">
        <v>119.3</v>
      </c>
      <c r="I10" s="79">
        <v>34.65</v>
      </c>
      <c r="J10" s="79">
        <v>0.8916666666666667</v>
      </c>
      <c r="K10" s="82">
        <v>0.175</v>
      </c>
      <c r="L10" s="83" t="s">
        <v>1630</v>
      </c>
      <c r="M10" s="92" t="s">
        <v>1637</v>
      </c>
    </row>
    <row r="11" spans="1:13" ht="15.75" customHeight="1">
      <c r="A11" s="269"/>
      <c r="B11" s="77" t="s">
        <v>1638</v>
      </c>
      <c r="C11" s="194">
        <v>55</v>
      </c>
      <c r="D11" s="57">
        <v>2.61</v>
      </c>
      <c r="E11" s="57">
        <v>4.82</v>
      </c>
      <c r="F11" s="58">
        <v>14.94</v>
      </c>
      <c r="G11" s="59">
        <v>114</v>
      </c>
      <c r="H11" s="60">
        <v>11.9</v>
      </c>
      <c r="I11" s="57">
        <v>9.4</v>
      </c>
      <c r="J11" s="57">
        <v>0.54</v>
      </c>
      <c r="K11" s="57">
        <v>0</v>
      </c>
      <c r="L11" s="83" t="s">
        <v>154</v>
      </c>
      <c r="M11" s="92" t="s">
        <v>1639</v>
      </c>
    </row>
    <row r="12" spans="1:13" ht="15.75" customHeight="1">
      <c r="A12" s="269"/>
      <c r="B12" s="77" t="s">
        <v>1638</v>
      </c>
      <c r="C12" s="87">
        <v>105</v>
      </c>
      <c r="D12" s="57">
        <v>5.18</v>
      </c>
      <c r="E12" s="57">
        <v>6.2</v>
      </c>
      <c r="F12" s="58">
        <v>29.82</v>
      </c>
      <c r="G12" s="59">
        <v>196</v>
      </c>
      <c r="H12" s="60">
        <v>22.5</v>
      </c>
      <c r="I12" s="57">
        <v>18.7</v>
      </c>
      <c r="J12" s="57">
        <v>1.08</v>
      </c>
      <c r="K12" s="57">
        <v>0</v>
      </c>
      <c r="L12" s="83" t="s">
        <v>154</v>
      </c>
      <c r="M12" s="92" t="s">
        <v>1639</v>
      </c>
    </row>
    <row r="13" spans="1:13" ht="15.75" customHeight="1">
      <c r="A13" s="269"/>
      <c r="B13" s="77" t="s">
        <v>1640</v>
      </c>
      <c r="C13" s="40">
        <v>55</v>
      </c>
      <c r="D13" s="57">
        <v>2.59</v>
      </c>
      <c r="E13" s="57">
        <v>1.38</v>
      </c>
      <c r="F13" s="58">
        <v>18.35</v>
      </c>
      <c r="G13" s="59">
        <v>96</v>
      </c>
      <c r="H13" s="60">
        <v>11.3</v>
      </c>
      <c r="I13" s="57">
        <v>9.8</v>
      </c>
      <c r="J13" s="57">
        <v>0.55</v>
      </c>
      <c r="K13" s="57">
        <v>0.06</v>
      </c>
      <c r="L13" s="83" t="s">
        <v>154</v>
      </c>
      <c r="M13" s="92" t="s">
        <v>728</v>
      </c>
    </row>
    <row r="14" spans="1:13" ht="15.75" customHeight="1">
      <c r="A14" s="269"/>
      <c r="B14" s="77" t="s">
        <v>1640</v>
      </c>
      <c r="C14" s="87">
        <v>115</v>
      </c>
      <c r="D14" s="57">
        <v>5.19</v>
      </c>
      <c r="E14" s="57">
        <v>2.76</v>
      </c>
      <c r="F14" s="58">
        <v>36.71</v>
      </c>
      <c r="G14" s="59">
        <v>192</v>
      </c>
      <c r="H14" s="60">
        <v>22.5</v>
      </c>
      <c r="I14" s="57">
        <v>19.6</v>
      </c>
      <c r="J14" s="57">
        <v>1.11</v>
      </c>
      <c r="K14" s="57">
        <v>0.12</v>
      </c>
      <c r="L14" s="83" t="s">
        <v>154</v>
      </c>
      <c r="M14" s="92" t="s">
        <v>728</v>
      </c>
    </row>
    <row r="15" spans="1:13" ht="15.75" customHeight="1">
      <c r="A15" s="269"/>
      <c r="B15" s="77" t="s">
        <v>1641</v>
      </c>
      <c r="C15" s="87">
        <v>55</v>
      </c>
      <c r="D15" s="57">
        <v>2.59</v>
      </c>
      <c r="E15" s="57">
        <v>1.38</v>
      </c>
      <c r="F15" s="58">
        <v>18.03</v>
      </c>
      <c r="G15" s="59">
        <v>95</v>
      </c>
      <c r="H15" s="60">
        <v>11.4</v>
      </c>
      <c r="I15" s="57">
        <v>9.7</v>
      </c>
      <c r="J15" s="57">
        <v>0.6</v>
      </c>
      <c r="K15" s="57">
        <v>0.01</v>
      </c>
      <c r="L15" s="83" t="s">
        <v>154</v>
      </c>
      <c r="M15" s="92" t="s">
        <v>1642</v>
      </c>
    </row>
    <row r="16" spans="1:13" ht="15.75" customHeight="1">
      <c r="A16" s="269"/>
      <c r="B16" s="77" t="s">
        <v>1641</v>
      </c>
      <c r="C16" s="87">
        <v>115</v>
      </c>
      <c r="D16" s="57">
        <v>5.18</v>
      </c>
      <c r="E16" s="57">
        <v>2.76</v>
      </c>
      <c r="F16" s="58">
        <v>36.07</v>
      </c>
      <c r="G16" s="59">
        <v>190</v>
      </c>
      <c r="H16" s="60">
        <v>22.7</v>
      </c>
      <c r="I16" s="57">
        <v>19.4</v>
      </c>
      <c r="J16" s="57">
        <v>1.2</v>
      </c>
      <c r="K16" s="57">
        <v>0.03</v>
      </c>
      <c r="L16" s="83" t="s">
        <v>154</v>
      </c>
      <c r="M16" s="92" t="s">
        <v>1642</v>
      </c>
    </row>
    <row r="17" spans="1:13" ht="15.75" customHeight="1">
      <c r="A17" s="269"/>
      <c r="B17" s="77" t="s">
        <v>153</v>
      </c>
      <c r="C17" s="87">
        <v>55</v>
      </c>
      <c r="D17" s="57">
        <v>2.59</v>
      </c>
      <c r="E17" s="57">
        <v>1.39</v>
      </c>
      <c r="F17" s="58">
        <v>18.19</v>
      </c>
      <c r="G17" s="59">
        <v>96</v>
      </c>
      <c r="H17" s="60">
        <v>11.2</v>
      </c>
      <c r="I17" s="57">
        <v>9.6</v>
      </c>
      <c r="J17" s="57">
        <v>0.6</v>
      </c>
      <c r="K17" s="57">
        <v>0.04</v>
      </c>
      <c r="L17" s="83" t="s">
        <v>154</v>
      </c>
      <c r="M17" s="92" t="s">
        <v>1643</v>
      </c>
    </row>
    <row r="18" spans="1:13" ht="15.75" customHeight="1">
      <c r="A18" s="269"/>
      <c r="B18" s="77" t="s">
        <v>153</v>
      </c>
      <c r="C18" s="87">
        <v>115</v>
      </c>
      <c r="D18" s="57">
        <v>5.2</v>
      </c>
      <c r="E18" s="57">
        <v>2.8</v>
      </c>
      <c r="F18" s="58">
        <v>39.68</v>
      </c>
      <c r="G18" s="59">
        <v>205</v>
      </c>
      <c r="H18" s="60">
        <v>23</v>
      </c>
      <c r="I18" s="57">
        <v>19.4</v>
      </c>
      <c r="J18" s="57">
        <v>1.26</v>
      </c>
      <c r="K18" s="57">
        <v>0.11</v>
      </c>
      <c r="L18" s="83" t="s">
        <v>154</v>
      </c>
      <c r="M18" s="92" t="s">
        <v>1643</v>
      </c>
    </row>
    <row r="19" spans="1:13" ht="15.75" customHeight="1">
      <c r="A19" s="162" t="s">
        <v>1644</v>
      </c>
      <c r="B19" s="77" t="s">
        <v>1645</v>
      </c>
      <c r="C19" s="87">
        <v>55</v>
      </c>
      <c r="D19" s="57">
        <v>2.57</v>
      </c>
      <c r="E19" s="57">
        <v>1.38</v>
      </c>
      <c r="F19" s="57">
        <v>19.72</v>
      </c>
      <c r="G19" s="85">
        <v>102</v>
      </c>
      <c r="H19" s="57">
        <v>10.8</v>
      </c>
      <c r="I19" s="57">
        <v>9.4</v>
      </c>
      <c r="J19" s="57">
        <v>0.55</v>
      </c>
      <c r="K19" s="57">
        <v>0</v>
      </c>
      <c r="L19" s="83" t="s">
        <v>154</v>
      </c>
      <c r="M19" s="92" t="s">
        <v>1635</v>
      </c>
    </row>
    <row r="20" spans="1:13" ht="15.75" customHeight="1">
      <c r="A20" s="162"/>
      <c r="B20" s="77" t="s">
        <v>1645</v>
      </c>
      <c r="C20" s="87">
        <v>110</v>
      </c>
      <c r="D20" s="57">
        <v>5.14</v>
      </c>
      <c r="E20" s="57">
        <v>2.76</v>
      </c>
      <c r="F20" s="57">
        <v>39.44</v>
      </c>
      <c r="G20" s="85">
        <v>203</v>
      </c>
      <c r="H20" s="57">
        <v>21.7</v>
      </c>
      <c r="I20" s="57">
        <v>18.7</v>
      </c>
      <c r="J20" s="57">
        <v>1.1</v>
      </c>
      <c r="K20" s="57">
        <v>0</v>
      </c>
      <c r="L20" s="83" t="s">
        <v>154</v>
      </c>
      <c r="M20" s="92" t="s">
        <v>1635</v>
      </c>
    </row>
    <row r="21" spans="1:13" ht="15.75" customHeight="1">
      <c r="A21" s="269"/>
      <c r="B21" s="77" t="s">
        <v>1646</v>
      </c>
      <c r="C21" s="87">
        <v>60</v>
      </c>
      <c r="D21" s="57">
        <v>3.26</v>
      </c>
      <c r="E21" s="57">
        <v>1.85</v>
      </c>
      <c r="F21" s="57">
        <v>20.23</v>
      </c>
      <c r="G21" s="85">
        <v>111</v>
      </c>
      <c r="H21" s="57">
        <v>41.7</v>
      </c>
      <c r="I21" s="57">
        <v>12.7</v>
      </c>
      <c r="J21" s="57">
        <v>0.55</v>
      </c>
      <c r="K21" s="57">
        <v>0.05</v>
      </c>
      <c r="L21" s="83" t="s">
        <v>154</v>
      </c>
      <c r="M21" s="92" t="s">
        <v>1637</v>
      </c>
    </row>
    <row r="22" spans="1:13" ht="15.75" customHeight="1">
      <c r="A22" s="269"/>
      <c r="B22" s="77" t="s">
        <v>1646</v>
      </c>
      <c r="C22" s="87">
        <v>120</v>
      </c>
      <c r="D22" s="57">
        <v>6.52</v>
      </c>
      <c r="E22" s="57">
        <v>3.71</v>
      </c>
      <c r="F22" s="57">
        <v>40.47</v>
      </c>
      <c r="G22" s="85">
        <v>221</v>
      </c>
      <c r="H22" s="57">
        <v>83.5</v>
      </c>
      <c r="I22" s="57">
        <v>25.4</v>
      </c>
      <c r="J22" s="57">
        <v>1.11</v>
      </c>
      <c r="K22" s="57">
        <v>0.1</v>
      </c>
      <c r="L22" s="83" t="s">
        <v>154</v>
      </c>
      <c r="M22" s="92" t="s">
        <v>1637</v>
      </c>
    </row>
    <row r="23" spans="1:13" ht="15.75" customHeight="1">
      <c r="A23" s="269"/>
      <c r="B23" s="77" t="s">
        <v>1647</v>
      </c>
      <c r="C23" s="81">
        <v>65</v>
      </c>
      <c r="D23" s="82">
        <v>4.58</v>
      </c>
      <c r="E23" s="82">
        <v>7.3</v>
      </c>
      <c r="F23" s="65">
        <v>24.75</v>
      </c>
      <c r="G23" s="48">
        <v>183</v>
      </c>
      <c r="H23" s="47">
        <v>51.6</v>
      </c>
      <c r="I23" s="47">
        <v>19.4</v>
      </c>
      <c r="J23" s="47">
        <v>0.79</v>
      </c>
      <c r="K23" s="82">
        <v>0.22</v>
      </c>
      <c r="L23" s="83" t="s">
        <v>1648</v>
      </c>
      <c r="M23" s="92" t="s">
        <v>1639</v>
      </c>
    </row>
    <row r="24" spans="1:13" ht="15.75" customHeight="1">
      <c r="A24" s="269"/>
      <c r="B24" s="77" t="s">
        <v>1647</v>
      </c>
      <c r="C24" s="81">
        <v>125</v>
      </c>
      <c r="D24" s="79">
        <v>9.05</v>
      </c>
      <c r="E24" s="79">
        <v>11.37</v>
      </c>
      <c r="F24" s="79">
        <v>49.1</v>
      </c>
      <c r="G24" s="80">
        <v>335</v>
      </c>
      <c r="H24" s="79">
        <v>101.3</v>
      </c>
      <c r="I24" s="79">
        <v>38.4</v>
      </c>
      <c r="J24" s="79">
        <v>1.57</v>
      </c>
      <c r="K24" s="82">
        <v>0.44</v>
      </c>
      <c r="L24" s="83" t="s">
        <v>1648</v>
      </c>
      <c r="M24" s="92" t="s">
        <v>1639</v>
      </c>
    </row>
    <row r="25" spans="1:13" ht="15.75" customHeight="1">
      <c r="A25" s="269"/>
      <c r="B25" s="77" t="s">
        <v>1649</v>
      </c>
      <c r="C25" s="81">
        <v>65</v>
      </c>
      <c r="D25" s="79">
        <v>4.56</v>
      </c>
      <c r="E25" s="79">
        <v>4.06</v>
      </c>
      <c r="F25" s="79">
        <v>28.06</v>
      </c>
      <c r="G25" s="80">
        <v>167</v>
      </c>
      <c r="H25" s="79">
        <v>51</v>
      </c>
      <c r="I25" s="79">
        <v>19.8</v>
      </c>
      <c r="J25" s="79">
        <v>0.8</v>
      </c>
      <c r="K25" s="82">
        <v>0.28</v>
      </c>
      <c r="L25" s="83" t="s">
        <v>1648</v>
      </c>
      <c r="M25" s="92" t="s">
        <v>728</v>
      </c>
    </row>
    <row r="26" spans="1:13" ht="15.75" customHeight="1">
      <c r="A26" s="269"/>
      <c r="B26" s="77" t="s">
        <v>1649</v>
      </c>
      <c r="C26" s="81">
        <v>130</v>
      </c>
      <c r="D26" s="79">
        <v>9.06</v>
      </c>
      <c r="E26" s="79">
        <v>8.11</v>
      </c>
      <c r="F26" s="79">
        <v>55.77</v>
      </c>
      <c r="G26" s="80">
        <v>332</v>
      </c>
      <c r="H26" s="79">
        <v>101.3</v>
      </c>
      <c r="I26" s="79">
        <v>39.3</v>
      </c>
      <c r="J26" s="79">
        <v>1.6</v>
      </c>
      <c r="K26" s="82">
        <v>0.56</v>
      </c>
      <c r="L26" s="83" t="s">
        <v>1648</v>
      </c>
      <c r="M26" s="92" t="s">
        <v>728</v>
      </c>
    </row>
    <row r="27" spans="1:13" ht="15.75" customHeight="1">
      <c r="A27" s="162" t="s">
        <v>1650</v>
      </c>
      <c r="B27" s="77" t="s">
        <v>1651</v>
      </c>
      <c r="C27" s="81">
        <v>65</v>
      </c>
      <c r="D27" s="79">
        <v>4.56</v>
      </c>
      <c r="E27" s="79">
        <v>4.06</v>
      </c>
      <c r="F27" s="79">
        <v>27.75</v>
      </c>
      <c r="G27" s="80">
        <v>166</v>
      </c>
      <c r="H27" s="79">
        <v>51.1</v>
      </c>
      <c r="I27" s="79">
        <v>19.7</v>
      </c>
      <c r="J27" s="79">
        <v>0.85</v>
      </c>
      <c r="K27" s="82">
        <v>0.24</v>
      </c>
      <c r="L27" s="83" t="s">
        <v>1648</v>
      </c>
      <c r="M27" s="92" t="s">
        <v>1635</v>
      </c>
    </row>
    <row r="28" spans="1:13" ht="15.75" customHeight="1">
      <c r="A28" s="162"/>
      <c r="B28" s="77" t="s">
        <v>1651</v>
      </c>
      <c r="C28" s="81">
        <v>130</v>
      </c>
      <c r="D28" s="79">
        <v>9.05</v>
      </c>
      <c r="E28" s="79">
        <v>8.11</v>
      </c>
      <c r="F28" s="79">
        <v>55.15</v>
      </c>
      <c r="G28" s="80">
        <v>330</v>
      </c>
      <c r="H28" s="79">
        <v>101.4</v>
      </c>
      <c r="I28" s="79">
        <v>39.1</v>
      </c>
      <c r="J28" s="79">
        <v>1.68</v>
      </c>
      <c r="K28" s="82">
        <v>0.47</v>
      </c>
      <c r="L28" s="83" t="s">
        <v>1648</v>
      </c>
      <c r="M28" s="92" t="s">
        <v>1635</v>
      </c>
    </row>
    <row r="29" spans="1:13" ht="15.75" customHeight="1">
      <c r="A29" s="269"/>
      <c r="B29" s="77" t="s">
        <v>1652</v>
      </c>
      <c r="C29" s="81">
        <v>65</v>
      </c>
      <c r="D29" s="79">
        <v>4.56</v>
      </c>
      <c r="E29" s="79">
        <v>4.08</v>
      </c>
      <c r="F29" s="79">
        <v>27.9</v>
      </c>
      <c r="G29" s="80">
        <v>167</v>
      </c>
      <c r="H29" s="79">
        <v>50.9</v>
      </c>
      <c r="I29" s="79">
        <v>19.6</v>
      </c>
      <c r="J29" s="79">
        <v>0.85</v>
      </c>
      <c r="K29" s="82">
        <v>0.26</v>
      </c>
      <c r="L29" s="83" t="s">
        <v>1648</v>
      </c>
      <c r="M29" s="92" t="s">
        <v>1637</v>
      </c>
    </row>
    <row r="30" spans="1:13" ht="15.75" customHeight="1">
      <c r="A30" s="269"/>
      <c r="B30" s="77" t="s">
        <v>1652</v>
      </c>
      <c r="C30" s="81">
        <v>130</v>
      </c>
      <c r="D30" s="79">
        <v>9.05</v>
      </c>
      <c r="E30" s="79">
        <v>8.14</v>
      </c>
      <c r="F30" s="79">
        <v>55.45</v>
      </c>
      <c r="G30" s="80">
        <v>331</v>
      </c>
      <c r="H30" s="79">
        <v>101.2</v>
      </c>
      <c r="I30" s="79">
        <v>38.9</v>
      </c>
      <c r="J30" s="79">
        <v>1.68</v>
      </c>
      <c r="K30" s="82">
        <v>0.51</v>
      </c>
      <c r="L30" s="83" t="s">
        <v>1648</v>
      </c>
      <c r="M30" s="92" t="s">
        <v>1637</v>
      </c>
    </row>
    <row r="31" spans="1:13" ht="15.75" customHeight="1">
      <c r="A31" s="269"/>
      <c r="B31" s="77" t="s">
        <v>1653</v>
      </c>
      <c r="C31" s="81">
        <v>65</v>
      </c>
      <c r="D31" s="82">
        <v>4.32</v>
      </c>
      <c r="E31" s="82">
        <v>7.24</v>
      </c>
      <c r="F31" s="65">
        <v>25.93</v>
      </c>
      <c r="G31" s="48">
        <v>186</v>
      </c>
      <c r="H31" s="47">
        <v>51.5</v>
      </c>
      <c r="I31" s="47">
        <v>19.9</v>
      </c>
      <c r="J31" s="47">
        <v>0.88</v>
      </c>
      <c r="K31" s="82">
        <v>0.21</v>
      </c>
      <c r="L31" s="83" t="s">
        <v>1654</v>
      </c>
      <c r="M31" s="92" t="s">
        <v>1639</v>
      </c>
    </row>
    <row r="32" spans="1:13" ht="15.75" customHeight="1">
      <c r="A32" s="269"/>
      <c r="B32" s="77" t="s">
        <v>1653</v>
      </c>
      <c r="C32" s="81">
        <v>125</v>
      </c>
      <c r="D32" s="79">
        <v>8.63</v>
      </c>
      <c r="E32" s="79">
        <v>11.23</v>
      </c>
      <c r="F32" s="79">
        <v>51.81</v>
      </c>
      <c r="G32" s="80">
        <v>343</v>
      </c>
      <c r="H32" s="79">
        <v>101.8</v>
      </c>
      <c r="I32" s="79">
        <v>39.7</v>
      </c>
      <c r="J32" s="79">
        <v>1.74</v>
      </c>
      <c r="K32" s="82">
        <v>0.41</v>
      </c>
      <c r="L32" s="83" t="s">
        <v>1654</v>
      </c>
      <c r="M32" s="92" t="s">
        <v>1639</v>
      </c>
    </row>
    <row r="33" spans="1:13" ht="15.75" customHeight="1">
      <c r="A33" s="269"/>
      <c r="B33" s="77" t="s">
        <v>1655</v>
      </c>
      <c r="C33" s="81">
        <v>65</v>
      </c>
      <c r="D33" s="79">
        <v>4.32</v>
      </c>
      <c r="E33" s="79">
        <v>3.98</v>
      </c>
      <c r="F33" s="79">
        <v>29.24</v>
      </c>
      <c r="G33" s="80">
        <v>170</v>
      </c>
      <c r="H33" s="79">
        <v>50.9</v>
      </c>
      <c r="I33" s="79">
        <v>20.3</v>
      </c>
      <c r="J33" s="79">
        <v>0.89</v>
      </c>
      <c r="K33" s="82">
        <v>0.27</v>
      </c>
      <c r="L33" s="83" t="s">
        <v>1654</v>
      </c>
      <c r="M33" s="92" t="s">
        <v>728</v>
      </c>
    </row>
    <row r="34" spans="1:13" ht="15.75" customHeight="1">
      <c r="A34" s="269"/>
      <c r="B34" s="77" t="s">
        <v>1655</v>
      </c>
      <c r="C34" s="81">
        <v>130</v>
      </c>
      <c r="D34" s="79">
        <v>8.64</v>
      </c>
      <c r="E34" s="79">
        <v>7.96</v>
      </c>
      <c r="F34" s="79">
        <v>58.48</v>
      </c>
      <c r="G34" s="80">
        <v>340</v>
      </c>
      <c r="H34" s="79">
        <v>101.8</v>
      </c>
      <c r="I34" s="79">
        <v>40.6</v>
      </c>
      <c r="J34" s="79">
        <v>1.77</v>
      </c>
      <c r="K34" s="82">
        <v>0.53</v>
      </c>
      <c r="L34" s="83" t="s">
        <v>1654</v>
      </c>
      <c r="M34" s="92" t="s">
        <v>728</v>
      </c>
    </row>
    <row r="35" spans="1:13" ht="15.75" customHeight="1">
      <c r="A35" s="162" t="s">
        <v>1656</v>
      </c>
      <c r="B35" s="77" t="s">
        <v>1657</v>
      </c>
      <c r="C35" s="81">
        <v>65</v>
      </c>
      <c r="D35" s="79">
        <v>4.31</v>
      </c>
      <c r="E35" s="79">
        <v>3.98</v>
      </c>
      <c r="F35" s="79">
        <v>28.93</v>
      </c>
      <c r="G35" s="80">
        <v>169</v>
      </c>
      <c r="H35" s="79">
        <v>51</v>
      </c>
      <c r="I35" s="79">
        <v>20.2</v>
      </c>
      <c r="J35" s="79">
        <v>0.93</v>
      </c>
      <c r="K35" s="82">
        <v>0.22</v>
      </c>
      <c r="L35" s="83" t="s">
        <v>1654</v>
      </c>
      <c r="M35" s="92" t="s">
        <v>1635</v>
      </c>
    </row>
    <row r="36" spans="1:13" ht="15.75" customHeight="1">
      <c r="A36" s="162"/>
      <c r="B36" s="77" t="s">
        <v>1657</v>
      </c>
      <c r="C36" s="81">
        <v>130</v>
      </c>
      <c r="D36" s="79">
        <v>8.63</v>
      </c>
      <c r="E36" s="79">
        <v>7.96</v>
      </c>
      <c r="F36" s="79">
        <v>57.86</v>
      </c>
      <c r="G36" s="80">
        <v>338</v>
      </c>
      <c r="H36" s="79">
        <v>102</v>
      </c>
      <c r="I36" s="79">
        <v>40.4</v>
      </c>
      <c r="J36" s="79">
        <v>1.86</v>
      </c>
      <c r="K36" s="82">
        <v>0.44</v>
      </c>
      <c r="L36" s="83" t="s">
        <v>1654</v>
      </c>
      <c r="M36" s="92" t="s">
        <v>1635</v>
      </c>
    </row>
    <row r="37" spans="1:13" ht="15.75" customHeight="1">
      <c r="A37" s="269"/>
      <c r="B37" s="77" t="s">
        <v>1658</v>
      </c>
      <c r="C37" s="81">
        <v>65</v>
      </c>
      <c r="D37" s="79">
        <v>4.31</v>
      </c>
      <c r="E37" s="79">
        <v>3.99</v>
      </c>
      <c r="F37" s="79">
        <v>29.08</v>
      </c>
      <c r="G37" s="80">
        <v>170</v>
      </c>
      <c r="H37" s="79">
        <v>50.9</v>
      </c>
      <c r="I37" s="79">
        <v>20.1</v>
      </c>
      <c r="J37" s="79">
        <v>0.93</v>
      </c>
      <c r="K37" s="82">
        <v>0.24</v>
      </c>
      <c r="L37" s="83" t="s">
        <v>1654</v>
      </c>
      <c r="M37" s="92" t="s">
        <v>1637</v>
      </c>
    </row>
    <row r="38" spans="1:13" ht="15.75" customHeight="1">
      <c r="A38" s="269"/>
      <c r="B38" s="77" t="s">
        <v>1658</v>
      </c>
      <c r="C38" s="81">
        <v>130</v>
      </c>
      <c r="D38" s="79">
        <v>8.6</v>
      </c>
      <c r="E38" s="79">
        <v>8</v>
      </c>
      <c r="F38" s="79">
        <v>58.16</v>
      </c>
      <c r="G38" s="80">
        <v>339</v>
      </c>
      <c r="H38" s="79">
        <v>101.7</v>
      </c>
      <c r="I38" s="79">
        <v>40.2</v>
      </c>
      <c r="J38" s="79">
        <v>1.86</v>
      </c>
      <c r="K38" s="82">
        <v>0.48</v>
      </c>
      <c r="L38" s="83" t="s">
        <v>1654</v>
      </c>
      <c r="M38" s="92" t="s">
        <v>1637</v>
      </c>
    </row>
    <row r="39" spans="1:13" ht="15.75" customHeight="1">
      <c r="A39" s="269"/>
      <c r="B39" s="77" t="s">
        <v>1659</v>
      </c>
      <c r="C39" s="81">
        <v>65</v>
      </c>
      <c r="D39" s="82">
        <v>4.21</v>
      </c>
      <c r="E39" s="82">
        <v>7.23</v>
      </c>
      <c r="F39" s="65">
        <v>23.13</v>
      </c>
      <c r="G39" s="48">
        <v>174</v>
      </c>
      <c r="H39" s="47">
        <v>48.1</v>
      </c>
      <c r="I39" s="47">
        <v>18.2</v>
      </c>
      <c r="J39" s="47">
        <v>0.83</v>
      </c>
      <c r="K39" s="82">
        <v>0.45</v>
      </c>
      <c r="L39" s="83" t="s">
        <v>1660</v>
      </c>
      <c r="M39" s="92" t="s">
        <v>1639</v>
      </c>
    </row>
    <row r="40" spans="1:13" ht="15.75" customHeight="1">
      <c r="A40" s="269"/>
      <c r="B40" s="77" t="s">
        <v>1661</v>
      </c>
      <c r="C40" s="81">
        <v>125</v>
      </c>
      <c r="D40" s="79">
        <v>8.45</v>
      </c>
      <c r="E40" s="79">
        <v>11.22</v>
      </c>
      <c r="F40" s="79">
        <v>46.54</v>
      </c>
      <c r="G40" s="80">
        <v>321</v>
      </c>
      <c r="H40" s="79">
        <v>95.7</v>
      </c>
      <c r="I40" s="79">
        <v>36.6</v>
      </c>
      <c r="J40" s="79">
        <v>1.67</v>
      </c>
      <c r="K40" s="82">
        <v>0.91</v>
      </c>
      <c r="L40" s="83" t="s">
        <v>1660</v>
      </c>
      <c r="M40" s="92" t="s">
        <v>1639</v>
      </c>
    </row>
    <row r="41" spans="1:13" ht="15.75" customHeight="1">
      <c r="A41" s="269"/>
      <c r="B41" s="77" t="s">
        <v>1662</v>
      </c>
      <c r="C41" s="81">
        <v>65</v>
      </c>
      <c r="D41" s="79">
        <v>4.23</v>
      </c>
      <c r="E41" s="79">
        <v>3.98</v>
      </c>
      <c r="F41" s="79">
        <v>26.61</v>
      </c>
      <c r="G41" s="80">
        <v>159</v>
      </c>
      <c r="H41" s="79">
        <v>47.8</v>
      </c>
      <c r="I41" s="79">
        <v>18.7</v>
      </c>
      <c r="J41" s="79">
        <v>0.85</v>
      </c>
      <c r="K41" s="82">
        <v>0.52</v>
      </c>
      <c r="L41" s="83" t="s">
        <v>1660</v>
      </c>
      <c r="M41" s="92" t="s">
        <v>728</v>
      </c>
    </row>
    <row r="42" spans="1:13" ht="15.75" customHeight="1">
      <c r="A42" s="269"/>
      <c r="B42" s="77" t="s">
        <v>1662</v>
      </c>
      <c r="C42" s="81">
        <v>130</v>
      </c>
      <c r="D42" s="79">
        <v>8.46</v>
      </c>
      <c r="E42" s="79">
        <v>7.95</v>
      </c>
      <c r="F42" s="79">
        <v>53.21</v>
      </c>
      <c r="G42" s="80">
        <v>318</v>
      </c>
      <c r="H42" s="79">
        <v>95.7</v>
      </c>
      <c r="I42" s="79">
        <v>37.4</v>
      </c>
      <c r="J42" s="79">
        <v>1.7</v>
      </c>
      <c r="K42" s="82">
        <v>1.03</v>
      </c>
      <c r="L42" s="83" t="s">
        <v>1660</v>
      </c>
      <c r="M42" s="92" t="s">
        <v>728</v>
      </c>
    </row>
    <row r="43" spans="1:13" ht="15.75" customHeight="1">
      <c r="A43" s="162" t="s">
        <v>1663</v>
      </c>
      <c r="B43" s="77" t="s">
        <v>1664</v>
      </c>
      <c r="C43" s="81">
        <v>65</v>
      </c>
      <c r="D43" s="79">
        <v>4.22</v>
      </c>
      <c r="E43" s="79">
        <v>3.98</v>
      </c>
      <c r="F43" s="79">
        <v>26.3</v>
      </c>
      <c r="G43" s="80">
        <v>158</v>
      </c>
      <c r="H43" s="79">
        <v>47.9</v>
      </c>
      <c r="I43" s="79">
        <v>18.6</v>
      </c>
      <c r="J43" s="79">
        <v>0.89</v>
      </c>
      <c r="K43" s="82">
        <v>0.47</v>
      </c>
      <c r="L43" s="83" t="s">
        <v>1660</v>
      </c>
      <c r="M43" s="92"/>
    </row>
    <row r="44" spans="1:13" ht="15.75" customHeight="1">
      <c r="A44" s="162"/>
      <c r="B44" s="77" t="s">
        <v>1664</v>
      </c>
      <c r="C44" s="81">
        <v>130</v>
      </c>
      <c r="D44" s="79">
        <v>8.45</v>
      </c>
      <c r="E44" s="79">
        <v>7.95</v>
      </c>
      <c r="F44" s="79">
        <v>52.59</v>
      </c>
      <c r="G44" s="80">
        <v>316</v>
      </c>
      <c r="H44" s="79">
        <v>95.9</v>
      </c>
      <c r="I44" s="79">
        <v>37.3</v>
      </c>
      <c r="J44" s="79">
        <v>1.78</v>
      </c>
      <c r="K44" s="82">
        <v>0.94</v>
      </c>
      <c r="L44" s="83" t="s">
        <v>1660</v>
      </c>
      <c r="M44" s="92"/>
    </row>
    <row r="45" spans="1:13" ht="15.75" customHeight="1">
      <c r="A45" s="162" t="s">
        <v>1665</v>
      </c>
      <c r="B45" s="77" t="s">
        <v>1666</v>
      </c>
      <c r="C45" s="81">
        <v>65</v>
      </c>
      <c r="D45" s="79">
        <v>4.22</v>
      </c>
      <c r="E45" s="79">
        <v>3.99</v>
      </c>
      <c r="F45" s="79">
        <v>26.45</v>
      </c>
      <c r="G45" s="80">
        <v>159</v>
      </c>
      <c r="H45" s="79">
        <v>47.8</v>
      </c>
      <c r="I45" s="79">
        <v>18.5</v>
      </c>
      <c r="J45" s="79">
        <v>0.89</v>
      </c>
      <c r="K45" s="82">
        <v>0.49</v>
      </c>
      <c r="L45" s="83" t="s">
        <v>1660</v>
      </c>
      <c r="M45" s="92"/>
    </row>
    <row r="46" spans="1:13" ht="15.75" customHeight="1">
      <c r="A46" s="162"/>
      <c r="B46" s="77" t="s">
        <v>1666</v>
      </c>
      <c r="C46" s="81">
        <v>130</v>
      </c>
      <c r="D46" s="79">
        <v>8.45</v>
      </c>
      <c r="E46" s="79">
        <v>7.98</v>
      </c>
      <c r="F46" s="79">
        <v>52.89</v>
      </c>
      <c r="G46" s="80">
        <v>317</v>
      </c>
      <c r="H46" s="79">
        <v>95.6</v>
      </c>
      <c r="I46" s="79">
        <v>37.1</v>
      </c>
      <c r="J46" s="79">
        <v>1.78</v>
      </c>
      <c r="K46" s="82">
        <v>0.98</v>
      </c>
      <c r="L46" s="83" t="s">
        <v>1660</v>
      </c>
      <c r="M46" s="92"/>
    </row>
    <row r="47" spans="1:13" ht="15.75" customHeight="1">
      <c r="A47" s="162" t="s">
        <v>1667</v>
      </c>
      <c r="B47" s="77" t="s">
        <v>1668</v>
      </c>
      <c r="C47" s="81">
        <v>60</v>
      </c>
      <c r="D47" s="79">
        <v>3.75</v>
      </c>
      <c r="E47" s="79">
        <v>4.56</v>
      </c>
      <c r="F47" s="79">
        <v>21.9</v>
      </c>
      <c r="G47" s="80">
        <v>144</v>
      </c>
      <c r="H47" s="79">
        <v>16.4</v>
      </c>
      <c r="I47" s="79">
        <v>20.4</v>
      </c>
      <c r="J47" s="79">
        <v>0.76</v>
      </c>
      <c r="K47" s="82">
        <v>0.14</v>
      </c>
      <c r="L47" s="83" t="s">
        <v>1669</v>
      </c>
      <c r="M47" s="92"/>
    </row>
    <row r="48" spans="1:13" ht="15.75" customHeight="1">
      <c r="A48" s="162"/>
      <c r="B48" s="77" t="s">
        <v>1668</v>
      </c>
      <c r="C48" s="81">
        <v>35</v>
      </c>
      <c r="D48" s="79">
        <v>2.1875</v>
      </c>
      <c r="E48" s="79">
        <v>2.66</v>
      </c>
      <c r="F48" s="79">
        <v>12.775</v>
      </c>
      <c r="G48" s="80">
        <v>84</v>
      </c>
      <c r="H48" s="79">
        <v>9.566666666666666</v>
      </c>
      <c r="I48" s="79">
        <v>11.899999999999999</v>
      </c>
      <c r="J48" s="79">
        <v>0.4433333333333333</v>
      </c>
      <c r="K48" s="82">
        <v>0.08166666666666668</v>
      </c>
      <c r="L48" s="83" t="s">
        <v>1669</v>
      </c>
      <c r="M48" s="92"/>
    </row>
    <row r="49" spans="1:13" ht="15.75" customHeight="1">
      <c r="A49" s="162" t="s">
        <v>1670</v>
      </c>
      <c r="B49" s="77" t="s">
        <v>1671</v>
      </c>
      <c r="C49" s="81">
        <v>60</v>
      </c>
      <c r="D49" s="79">
        <v>3.91</v>
      </c>
      <c r="E49" s="79">
        <v>4.7</v>
      </c>
      <c r="F49" s="79">
        <v>23.75</v>
      </c>
      <c r="G49" s="80">
        <v>153</v>
      </c>
      <c r="H49" s="79">
        <v>13.7</v>
      </c>
      <c r="I49" s="79">
        <v>16.8</v>
      </c>
      <c r="J49" s="79">
        <v>0.81</v>
      </c>
      <c r="K49" s="82">
        <v>0.51</v>
      </c>
      <c r="L49" s="83" t="s">
        <v>1669</v>
      </c>
      <c r="M49" s="92"/>
    </row>
    <row r="50" spans="1:13" ht="15.75" customHeight="1">
      <c r="A50" s="162"/>
      <c r="B50" s="77" t="s">
        <v>1671</v>
      </c>
      <c r="C50" s="81">
        <v>35</v>
      </c>
      <c r="D50" s="79">
        <v>2.2808333333333333</v>
      </c>
      <c r="E50" s="79">
        <v>2.7416666666666667</v>
      </c>
      <c r="F50" s="79">
        <v>13.854166666666666</v>
      </c>
      <c r="G50" s="80">
        <v>89.25</v>
      </c>
      <c r="H50" s="79">
        <v>7.991666666666666</v>
      </c>
      <c r="I50" s="79">
        <v>9.8</v>
      </c>
      <c r="J50" s="79">
        <v>0.47250000000000003</v>
      </c>
      <c r="K50" s="82">
        <v>0.29750000000000004</v>
      </c>
      <c r="L50" s="83" t="s">
        <v>1669</v>
      </c>
      <c r="M50" s="92"/>
    </row>
    <row r="51" spans="1:13" ht="15.75" customHeight="1">
      <c r="A51" s="162" t="s">
        <v>1672</v>
      </c>
      <c r="B51" s="77" t="s">
        <v>1673</v>
      </c>
      <c r="C51" s="81">
        <v>60</v>
      </c>
      <c r="D51" s="79">
        <v>7.47</v>
      </c>
      <c r="E51" s="79">
        <v>5.79</v>
      </c>
      <c r="F51" s="79">
        <v>22.32</v>
      </c>
      <c r="G51" s="80">
        <v>171</v>
      </c>
      <c r="H51" s="79">
        <v>41.7</v>
      </c>
      <c r="I51" s="79">
        <v>16.8</v>
      </c>
      <c r="J51" s="79">
        <v>0.72</v>
      </c>
      <c r="K51" s="82">
        <v>0.01</v>
      </c>
      <c r="L51" s="83" t="s">
        <v>1669</v>
      </c>
      <c r="M51" s="92"/>
    </row>
    <row r="52" spans="1:13" ht="15.75" customHeight="1">
      <c r="A52" s="162"/>
      <c r="B52" s="77" t="s">
        <v>1673</v>
      </c>
      <c r="C52" s="81">
        <v>35</v>
      </c>
      <c r="D52" s="79">
        <v>4.3575</v>
      </c>
      <c r="E52" s="79">
        <v>3.3775</v>
      </c>
      <c r="F52" s="79">
        <v>13.02</v>
      </c>
      <c r="G52" s="80">
        <v>99.75</v>
      </c>
      <c r="H52" s="79">
        <v>24.325000000000003</v>
      </c>
      <c r="I52" s="79">
        <v>9.8</v>
      </c>
      <c r="J52" s="79">
        <v>0.42</v>
      </c>
      <c r="K52" s="82">
        <v>0.005833333333333333</v>
      </c>
      <c r="L52" s="83" t="s">
        <v>1669</v>
      </c>
      <c r="M52" s="92"/>
    </row>
    <row r="53" spans="1:13" ht="15.75" customHeight="1">
      <c r="A53" s="162" t="s">
        <v>1674</v>
      </c>
      <c r="B53" s="77" t="s">
        <v>1675</v>
      </c>
      <c r="C53" s="81">
        <v>60</v>
      </c>
      <c r="D53" s="79">
        <v>3.5</v>
      </c>
      <c r="E53" s="79">
        <v>3.85</v>
      </c>
      <c r="F53" s="79">
        <v>28.87</v>
      </c>
      <c r="G53" s="80">
        <v>164</v>
      </c>
      <c r="H53" s="79">
        <v>13</v>
      </c>
      <c r="I53" s="79">
        <v>13.7</v>
      </c>
      <c r="J53" s="79">
        <v>1.08</v>
      </c>
      <c r="K53" s="82">
        <v>0.25</v>
      </c>
      <c r="L53" s="83" t="s">
        <v>1669</v>
      </c>
      <c r="M53" s="92"/>
    </row>
    <row r="54" spans="1:13" ht="15.75" customHeight="1">
      <c r="A54" s="162"/>
      <c r="B54" s="77" t="s">
        <v>1675</v>
      </c>
      <c r="C54" s="81">
        <v>35</v>
      </c>
      <c r="D54" s="79">
        <v>1.82</v>
      </c>
      <c r="E54" s="79">
        <v>2.04</v>
      </c>
      <c r="F54" s="79">
        <v>16.62</v>
      </c>
      <c r="G54" s="80">
        <v>92</v>
      </c>
      <c r="H54" s="79">
        <v>7.5</v>
      </c>
      <c r="I54" s="79">
        <v>7.4</v>
      </c>
      <c r="J54" s="79">
        <v>0.65</v>
      </c>
      <c r="K54" s="82">
        <v>0.18</v>
      </c>
      <c r="L54" s="83" t="s">
        <v>1669</v>
      </c>
      <c r="M54" s="92"/>
    </row>
    <row r="55" spans="1:13" ht="15.75" customHeight="1">
      <c r="A55" s="162" t="s">
        <v>1676</v>
      </c>
      <c r="B55" s="77" t="s">
        <v>1677</v>
      </c>
      <c r="C55" s="81">
        <v>60</v>
      </c>
      <c r="D55" s="79">
        <v>3.96</v>
      </c>
      <c r="E55" s="79">
        <v>3.79</v>
      </c>
      <c r="F55" s="79">
        <v>30.87</v>
      </c>
      <c r="G55" s="80">
        <v>173</v>
      </c>
      <c r="H55" s="79">
        <v>25.2</v>
      </c>
      <c r="I55" s="79">
        <v>22.1</v>
      </c>
      <c r="J55" s="79">
        <v>0.9</v>
      </c>
      <c r="K55" s="82">
        <v>0.05</v>
      </c>
      <c r="L55" s="83" t="s">
        <v>1669</v>
      </c>
      <c r="M55" s="92"/>
    </row>
    <row r="56" spans="1:13" ht="15.75" customHeight="1">
      <c r="A56" s="162"/>
      <c r="B56" s="77" t="s">
        <v>1677</v>
      </c>
      <c r="C56" s="81">
        <v>35</v>
      </c>
      <c r="D56" s="79">
        <v>2.15</v>
      </c>
      <c r="E56" s="79">
        <v>2</v>
      </c>
      <c r="F56" s="79">
        <v>18.06</v>
      </c>
      <c r="G56" s="80">
        <v>99</v>
      </c>
      <c r="H56" s="79">
        <v>16.2</v>
      </c>
      <c r="I56" s="79">
        <v>13.5</v>
      </c>
      <c r="J56" s="79">
        <v>0.53</v>
      </c>
      <c r="K56" s="82">
        <v>0.03</v>
      </c>
      <c r="L56" s="83" t="s">
        <v>1669</v>
      </c>
      <c r="M56" s="92"/>
    </row>
    <row r="57" spans="1:13" ht="15.75" customHeight="1">
      <c r="A57" s="162" t="s">
        <v>1678</v>
      </c>
      <c r="B57" s="77" t="s">
        <v>1679</v>
      </c>
      <c r="C57" s="81">
        <v>60</v>
      </c>
      <c r="D57" s="79">
        <v>3.8</v>
      </c>
      <c r="E57" s="79">
        <v>5.04</v>
      </c>
      <c r="F57" s="79">
        <v>23</v>
      </c>
      <c r="G57" s="80">
        <v>153</v>
      </c>
      <c r="H57" s="79">
        <v>15.1</v>
      </c>
      <c r="I57" s="79">
        <v>19.2</v>
      </c>
      <c r="J57" s="79">
        <v>0.74</v>
      </c>
      <c r="K57" s="79">
        <v>0.1</v>
      </c>
      <c r="L57" s="83" t="s">
        <v>1669</v>
      </c>
      <c r="M57" s="92" t="s">
        <v>1637</v>
      </c>
    </row>
    <row r="58" spans="1:13" ht="15.75" customHeight="1">
      <c r="A58" s="162"/>
      <c r="B58" s="77" t="s">
        <v>1679</v>
      </c>
      <c r="C58" s="81">
        <v>35</v>
      </c>
      <c r="D58" s="79">
        <v>2.11</v>
      </c>
      <c r="E58" s="79">
        <v>2.9</v>
      </c>
      <c r="F58" s="79">
        <v>12.4</v>
      </c>
      <c r="G58" s="80">
        <v>84</v>
      </c>
      <c r="H58" s="79">
        <v>9</v>
      </c>
      <c r="I58" s="79">
        <v>11.4</v>
      </c>
      <c r="J58" s="79">
        <v>0.41</v>
      </c>
      <c r="K58" s="82">
        <v>0.07</v>
      </c>
      <c r="L58" s="83" t="s">
        <v>1669</v>
      </c>
      <c r="M58" s="92" t="s">
        <v>1639</v>
      </c>
    </row>
    <row r="59" spans="1:13" ht="15.75" customHeight="1">
      <c r="A59" s="162" t="s">
        <v>1680</v>
      </c>
      <c r="B59" s="77" t="s">
        <v>1681</v>
      </c>
      <c r="C59" s="81">
        <v>35</v>
      </c>
      <c r="D59" s="79">
        <v>2</v>
      </c>
      <c r="E59" s="79">
        <v>1.9</v>
      </c>
      <c r="F59" s="79">
        <v>11.4</v>
      </c>
      <c r="G59" s="80">
        <v>72.38</v>
      </c>
      <c r="H59" s="79">
        <v>7.7</v>
      </c>
      <c r="I59" s="79">
        <v>3.3</v>
      </c>
      <c r="J59" s="79">
        <v>0.3</v>
      </c>
      <c r="K59" s="82">
        <v>0.1</v>
      </c>
      <c r="L59" s="83" t="s">
        <v>1669</v>
      </c>
      <c r="M59" s="92"/>
    </row>
    <row r="60" spans="1:13" ht="15.75" customHeight="1">
      <c r="A60" s="162"/>
      <c r="B60" s="77" t="s">
        <v>1681</v>
      </c>
      <c r="C60" s="81">
        <v>60</v>
      </c>
      <c r="D60" s="79">
        <v>3.5</v>
      </c>
      <c r="E60" s="79">
        <v>3.2</v>
      </c>
      <c r="F60" s="79">
        <v>22.7</v>
      </c>
      <c r="G60" s="80">
        <v>136.71</v>
      </c>
      <c r="H60" s="79">
        <v>8.9</v>
      </c>
      <c r="I60" s="79">
        <v>3.5</v>
      </c>
      <c r="J60" s="79">
        <v>0.3</v>
      </c>
      <c r="K60" s="82">
        <v>0.1</v>
      </c>
      <c r="L60" s="83" t="s">
        <v>1669</v>
      </c>
      <c r="M60" s="92"/>
    </row>
    <row r="61" spans="1:13" ht="15.75" customHeight="1">
      <c r="A61" s="269"/>
      <c r="B61" s="77" t="s">
        <v>1682</v>
      </c>
      <c r="C61" s="81">
        <v>60</v>
      </c>
      <c r="D61" s="79">
        <v>7.9</v>
      </c>
      <c r="E61" s="79">
        <v>4.6</v>
      </c>
      <c r="F61" s="79">
        <v>25</v>
      </c>
      <c r="G61" s="80">
        <v>173</v>
      </c>
      <c r="H61" s="79">
        <v>43.5</v>
      </c>
      <c r="I61" s="79">
        <v>18.5</v>
      </c>
      <c r="J61" s="79">
        <v>0.9</v>
      </c>
      <c r="K61" s="82">
        <v>0</v>
      </c>
      <c r="L61" s="83" t="s">
        <v>1683</v>
      </c>
      <c r="M61" s="92"/>
    </row>
    <row r="62" spans="1:13" ht="15.75" customHeight="1">
      <c r="A62" s="162" t="s">
        <v>1684</v>
      </c>
      <c r="B62" s="77" t="s">
        <v>1682</v>
      </c>
      <c r="C62" s="81">
        <v>35</v>
      </c>
      <c r="D62" s="79">
        <v>4.61</v>
      </c>
      <c r="E62" s="79">
        <v>2.74</v>
      </c>
      <c r="F62" s="79">
        <v>14.59</v>
      </c>
      <c r="G62" s="80">
        <v>101</v>
      </c>
      <c r="H62" s="79">
        <v>25.4</v>
      </c>
      <c r="I62" s="79">
        <v>10.8</v>
      </c>
      <c r="J62" s="79">
        <v>0.45</v>
      </c>
      <c r="K62" s="82">
        <v>0.02</v>
      </c>
      <c r="L62" s="83" t="s">
        <v>1683</v>
      </c>
      <c r="M62" s="92"/>
    </row>
    <row r="63" spans="1:13" ht="15.75" customHeight="1">
      <c r="A63" s="162"/>
      <c r="B63" s="77" t="s">
        <v>1685</v>
      </c>
      <c r="C63" s="81">
        <v>50</v>
      </c>
      <c r="D63" s="79">
        <v>3.09</v>
      </c>
      <c r="E63" s="79">
        <v>1.6</v>
      </c>
      <c r="F63" s="79">
        <v>27.7</v>
      </c>
      <c r="G63" s="80">
        <v>137.5</v>
      </c>
      <c r="H63" s="79">
        <v>9.8</v>
      </c>
      <c r="I63" s="79">
        <v>12.05</v>
      </c>
      <c r="J63" s="79">
        <v>0.7</v>
      </c>
      <c r="K63" s="82">
        <v>0.04</v>
      </c>
      <c r="L63" s="83" t="s">
        <v>1686</v>
      </c>
      <c r="M63" s="92"/>
    </row>
    <row r="64" spans="1:13" ht="15.75" customHeight="1">
      <c r="A64" s="162"/>
      <c r="B64" s="77" t="s">
        <v>1685</v>
      </c>
      <c r="C64" s="81">
        <v>60</v>
      </c>
      <c r="D64" s="79">
        <v>3.7</v>
      </c>
      <c r="E64" s="79">
        <v>1.9</v>
      </c>
      <c r="F64" s="79">
        <v>33.2</v>
      </c>
      <c r="G64" s="80">
        <v>165</v>
      </c>
      <c r="H64" s="79">
        <v>11.8</v>
      </c>
      <c r="I64" s="79">
        <v>14.5</v>
      </c>
      <c r="J64" s="79">
        <v>0.8</v>
      </c>
      <c r="K64" s="79">
        <v>0</v>
      </c>
      <c r="L64" s="83" t="s">
        <v>1686</v>
      </c>
      <c r="M64" s="92"/>
    </row>
    <row r="65" spans="1:13" ht="15.75" customHeight="1">
      <c r="A65" s="162" t="s">
        <v>1687</v>
      </c>
      <c r="B65" s="77" t="s">
        <v>1688</v>
      </c>
      <c r="C65" s="81">
        <v>50</v>
      </c>
      <c r="D65" s="82">
        <v>3.1</v>
      </c>
      <c r="E65" s="82">
        <v>1.6</v>
      </c>
      <c r="F65" s="82">
        <v>28.5</v>
      </c>
      <c r="G65" s="271">
        <v>141</v>
      </c>
      <c r="H65" s="82">
        <v>9.5</v>
      </c>
      <c r="I65" s="82">
        <v>12.3</v>
      </c>
      <c r="J65" s="82">
        <v>0.6</v>
      </c>
      <c r="K65" s="82">
        <v>0.2</v>
      </c>
      <c r="L65" s="83" t="s">
        <v>1686</v>
      </c>
      <c r="M65" s="92"/>
    </row>
    <row r="66" spans="1:13" ht="15.75" customHeight="1">
      <c r="A66" s="162"/>
      <c r="B66" s="77" t="s">
        <v>1685</v>
      </c>
      <c r="C66" s="81">
        <v>70</v>
      </c>
      <c r="D66" s="79">
        <v>4.326</v>
      </c>
      <c r="E66" s="79">
        <v>2.24</v>
      </c>
      <c r="F66" s="79">
        <v>38.779999999999994</v>
      </c>
      <c r="G66" s="80">
        <v>192.5</v>
      </c>
      <c r="H66" s="79">
        <v>13.72</v>
      </c>
      <c r="I66" s="79">
        <v>16.87</v>
      </c>
      <c r="J66" s="79">
        <v>0.9799999999999999</v>
      </c>
      <c r="K66" s="82">
        <v>0.056</v>
      </c>
      <c r="L66" s="83" t="s">
        <v>1686</v>
      </c>
      <c r="M66" s="92"/>
    </row>
    <row r="67" spans="1:13" ht="15.75" customHeight="1">
      <c r="A67" s="269"/>
      <c r="B67" s="77" t="s">
        <v>1688</v>
      </c>
      <c r="C67" s="81">
        <v>70</v>
      </c>
      <c r="D67" s="79">
        <v>4.34</v>
      </c>
      <c r="E67" s="79">
        <v>2.24</v>
      </c>
      <c r="F67" s="79">
        <v>39.9</v>
      </c>
      <c r="G67" s="80">
        <v>197.39999999999998</v>
      </c>
      <c r="H67" s="79">
        <v>13.3</v>
      </c>
      <c r="I67" s="79">
        <v>17.220000000000002</v>
      </c>
      <c r="J67" s="79">
        <v>0.84</v>
      </c>
      <c r="K67" s="82">
        <v>0.28</v>
      </c>
      <c r="L67" s="83" t="s">
        <v>1689</v>
      </c>
      <c r="M67" s="92"/>
    </row>
    <row r="68" spans="1:13" ht="15.75" customHeight="1">
      <c r="A68" s="162" t="s">
        <v>1690</v>
      </c>
      <c r="B68" s="77" t="s">
        <v>1691</v>
      </c>
      <c r="C68" s="81">
        <v>50</v>
      </c>
      <c r="D68" s="79">
        <v>3.54</v>
      </c>
      <c r="E68" s="79">
        <v>6.57</v>
      </c>
      <c r="F68" s="79">
        <v>23.88</v>
      </c>
      <c r="G68" s="80">
        <v>169.04</v>
      </c>
      <c r="H68" s="79">
        <v>9.58</v>
      </c>
      <c r="I68" s="79">
        <v>12.2</v>
      </c>
      <c r="J68" s="79">
        <v>1.42</v>
      </c>
      <c r="K68" s="82">
        <v>0.58</v>
      </c>
      <c r="L68" s="83" t="s">
        <v>1692</v>
      </c>
      <c r="M68" s="92"/>
    </row>
    <row r="69" spans="1:13" ht="15.75" customHeight="1">
      <c r="A69" s="162"/>
      <c r="B69" s="77" t="s">
        <v>1691</v>
      </c>
      <c r="C69" s="81">
        <v>40</v>
      </c>
      <c r="D69" s="79">
        <v>2.8</v>
      </c>
      <c r="E69" s="79">
        <v>5.3</v>
      </c>
      <c r="F69" s="79">
        <v>19.1</v>
      </c>
      <c r="G69" s="80">
        <v>135</v>
      </c>
      <c r="H69" s="79">
        <v>7.7</v>
      </c>
      <c r="I69" s="79">
        <v>9.8</v>
      </c>
      <c r="J69" s="79">
        <v>1.1</v>
      </c>
      <c r="K69" s="79">
        <v>0.5</v>
      </c>
      <c r="L69" s="83" t="s">
        <v>1692</v>
      </c>
      <c r="M69" s="92"/>
    </row>
    <row r="70" spans="1:13" ht="15.75" customHeight="1">
      <c r="A70" s="162"/>
      <c r="B70" s="77" t="s">
        <v>1691</v>
      </c>
      <c r="C70" s="81">
        <v>45</v>
      </c>
      <c r="D70" s="79">
        <v>3.2</v>
      </c>
      <c r="E70" s="79">
        <v>6</v>
      </c>
      <c r="F70" s="79">
        <v>21.5</v>
      </c>
      <c r="G70" s="80">
        <v>152</v>
      </c>
      <c r="H70" s="79">
        <v>8.7</v>
      </c>
      <c r="I70" s="79">
        <v>11</v>
      </c>
      <c r="J70" s="79">
        <v>1.2</v>
      </c>
      <c r="K70" s="79">
        <v>0.6</v>
      </c>
      <c r="L70" s="83" t="s">
        <v>1692</v>
      </c>
      <c r="M70" s="92"/>
    </row>
    <row r="71" spans="1:13" ht="15.75" customHeight="1">
      <c r="A71" s="162"/>
      <c r="B71" s="77" t="s">
        <v>1691</v>
      </c>
      <c r="C71" s="81">
        <v>30</v>
      </c>
      <c r="D71" s="79">
        <v>2.124</v>
      </c>
      <c r="E71" s="79">
        <v>3.9420000000000006</v>
      </c>
      <c r="F71" s="79">
        <v>14.328</v>
      </c>
      <c r="G71" s="80">
        <v>101.42399999999999</v>
      </c>
      <c r="H71" s="79">
        <v>5.747999999999999</v>
      </c>
      <c r="I71" s="79">
        <v>7.32</v>
      </c>
      <c r="J71" s="79">
        <v>0.852</v>
      </c>
      <c r="K71" s="82">
        <v>0.348</v>
      </c>
      <c r="L71" s="83" t="s">
        <v>1692</v>
      </c>
      <c r="M71" s="92"/>
    </row>
    <row r="72" spans="1:13" ht="15.75" customHeight="1">
      <c r="A72" s="162"/>
      <c r="B72" s="77" t="s">
        <v>1693</v>
      </c>
      <c r="C72" s="81">
        <v>35</v>
      </c>
      <c r="D72" s="79">
        <v>2.48</v>
      </c>
      <c r="E72" s="79">
        <v>4.07</v>
      </c>
      <c r="F72" s="79">
        <v>18.12</v>
      </c>
      <c r="G72" s="80">
        <v>119</v>
      </c>
      <c r="H72" s="79">
        <v>12</v>
      </c>
      <c r="I72" s="79">
        <v>7.6</v>
      </c>
      <c r="J72" s="79">
        <v>0.57</v>
      </c>
      <c r="K72" s="82">
        <v>0.13</v>
      </c>
      <c r="L72" s="83" t="s">
        <v>1694</v>
      </c>
      <c r="M72" s="92"/>
    </row>
    <row r="73" spans="1:13" ht="15.75" customHeight="1">
      <c r="A73" s="269"/>
      <c r="B73" s="77" t="s">
        <v>1693</v>
      </c>
      <c r="C73" s="81">
        <v>60</v>
      </c>
      <c r="D73" s="79">
        <v>4.3</v>
      </c>
      <c r="E73" s="79">
        <v>7</v>
      </c>
      <c r="F73" s="79">
        <v>31</v>
      </c>
      <c r="G73" s="80">
        <v>204</v>
      </c>
      <c r="H73" s="79">
        <v>20.5</v>
      </c>
      <c r="I73" s="79">
        <v>13</v>
      </c>
      <c r="J73" s="79">
        <v>1</v>
      </c>
      <c r="K73" s="82">
        <v>0.2</v>
      </c>
      <c r="L73" s="83" t="s">
        <v>1694</v>
      </c>
      <c r="M73" s="92"/>
    </row>
    <row r="74" spans="1:13" ht="15.75" customHeight="1">
      <c r="A74" s="162" t="s">
        <v>1695</v>
      </c>
      <c r="B74" s="77" t="s">
        <v>1696</v>
      </c>
      <c r="C74" s="81">
        <v>50</v>
      </c>
      <c r="D74" s="79">
        <v>3.88</v>
      </c>
      <c r="E74" s="79">
        <v>2.36</v>
      </c>
      <c r="F74" s="79">
        <v>26.15</v>
      </c>
      <c r="G74" s="80">
        <v>141</v>
      </c>
      <c r="H74" s="79">
        <v>11</v>
      </c>
      <c r="I74" s="79">
        <v>14.5</v>
      </c>
      <c r="J74" s="79">
        <v>0.69</v>
      </c>
      <c r="K74" s="82">
        <v>0</v>
      </c>
      <c r="L74" s="83" t="s">
        <v>1697</v>
      </c>
      <c r="M74" s="92"/>
    </row>
    <row r="75" spans="1:13" ht="15.75" customHeight="1">
      <c r="A75" s="162"/>
      <c r="B75" s="77" t="s">
        <v>1696</v>
      </c>
      <c r="C75" s="81">
        <v>40</v>
      </c>
      <c r="D75" s="79">
        <v>3.1</v>
      </c>
      <c r="E75" s="79">
        <v>1.9</v>
      </c>
      <c r="F75" s="79">
        <v>20.9</v>
      </c>
      <c r="G75" s="80">
        <v>113</v>
      </c>
      <c r="H75" s="79">
        <v>8.8</v>
      </c>
      <c r="I75" s="79">
        <v>11.6</v>
      </c>
      <c r="J75" s="79">
        <v>0.6</v>
      </c>
      <c r="K75" s="79">
        <v>0</v>
      </c>
      <c r="L75" s="83" t="s">
        <v>1697</v>
      </c>
      <c r="M75" s="92"/>
    </row>
    <row r="76" spans="1:13" ht="15.75" customHeight="1">
      <c r="A76" s="162" t="s">
        <v>1695</v>
      </c>
      <c r="B76" s="77" t="s">
        <v>1696</v>
      </c>
      <c r="C76" s="81">
        <v>30</v>
      </c>
      <c r="D76" s="79">
        <v>2.3280000000000003</v>
      </c>
      <c r="E76" s="79">
        <v>1.416</v>
      </c>
      <c r="F76" s="79">
        <v>15.690000000000001</v>
      </c>
      <c r="G76" s="80">
        <v>84.6</v>
      </c>
      <c r="H76" s="79">
        <v>6.6</v>
      </c>
      <c r="I76" s="79">
        <v>8.7</v>
      </c>
      <c r="J76" s="79">
        <v>0.414</v>
      </c>
      <c r="K76" s="82">
        <v>0</v>
      </c>
      <c r="L76" s="83" t="s">
        <v>1697</v>
      </c>
      <c r="M76" s="92"/>
    </row>
    <row r="77" spans="1:13" ht="15.75" customHeight="1">
      <c r="A77" s="162" t="s">
        <v>1695</v>
      </c>
      <c r="B77" s="77" t="s">
        <v>1698</v>
      </c>
      <c r="C77" s="81">
        <v>50</v>
      </c>
      <c r="D77" s="79">
        <v>3.95</v>
      </c>
      <c r="E77" s="79">
        <v>4.06</v>
      </c>
      <c r="F77" s="79">
        <v>27.24</v>
      </c>
      <c r="G77" s="80">
        <v>157.8</v>
      </c>
      <c r="H77" s="79">
        <v>11.2</v>
      </c>
      <c r="I77" s="79">
        <v>14.2</v>
      </c>
      <c r="J77" s="79">
        <v>0.7</v>
      </c>
      <c r="K77" s="82">
        <v>0</v>
      </c>
      <c r="L77" s="83" t="s">
        <v>1699</v>
      </c>
      <c r="M77" s="92"/>
    </row>
    <row r="78" spans="1:13" ht="15.75" customHeight="1">
      <c r="A78" s="162" t="s">
        <v>1700</v>
      </c>
      <c r="B78" s="77" t="s">
        <v>1698</v>
      </c>
      <c r="C78" s="81">
        <v>30</v>
      </c>
      <c r="D78" s="79">
        <v>2.37</v>
      </c>
      <c r="E78" s="79">
        <v>2.436</v>
      </c>
      <c r="F78" s="79">
        <v>16.343999999999998</v>
      </c>
      <c r="G78" s="80">
        <v>94.68</v>
      </c>
      <c r="H78" s="79">
        <v>6.719999999999999</v>
      </c>
      <c r="I78" s="79">
        <v>8.52</v>
      </c>
      <c r="J78" s="79">
        <v>0.41999999999999993</v>
      </c>
      <c r="K78" s="82">
        <v>0</v>
      </c>
      <c r="L78" s="83" t="s">
        <v>1699</v>
      </c>
      <c r="M78" s="92"/>
    </row>
    <row r="79" spans="1:13" ht="15.75" customHeight="1">
      <c r="A79" s="162"/>
      <c r="B79" s="77" t="s">
        <v>1701</v>
      </c>
      <c r="C79" s="81">
        <v>50</v>
      </c>
      <c r="D79" s="79">
        <v>3.6</v>
      </c>
      <c r="E79" s="79">
        <v>6.2</v>
      </c>
      <c r="F79" s="79">
        <v>25.1</v>
      </c>
      <c r="G79" s="80">
        <v>171.8</v>
      </c>
      <c r="H79" s="79">
        <v>9.9</v>
      </c>
      <c r="I79" s="79">
        <v>13.7</v>
      </c>
      <c r="J79" s="79">
        <v>0.6</v>
      </c>
      <c r="K79" s="82">
        <v>0</v>
      </c>
      <c r="L79" s="83" t="s">
        <v>1702</v>
      </c>
      <c r="M79" s="92"/>
    </row>
    <row r="80" spans="1:13" ht="15.75" customHeight="1">
      <c r="A80" s="162"/>
      <c r="B80" s="77" t="s">
        <v>1701</v>
      </c>
      <c r="C80" s="81">
        <v>45</v>
      </c>
      <c r="D80" s="79">
        <v>3.2</v>
      </c>
      <c r="E80" s="79">
        <v>5.6</v>
      </c>
      <c r="F80" s="79">
        <v>22.6</v>
      </c>
      <c r="G80" s="80">
        <v>155</v>
      </c>
      <c r="H80" s="79">
        <v>8.9</v>
      </c>
      <c r="I80" s="79">
        <v>12.3</v>
      </c>
      <c r="J80" s="79">
        <v>0.5</v>
      </c>
      <c r="K80" s="79">
        <v>0</v>
      </c>
      <c r="L80" s="83" t="s">
        <v>1702</v>
      </c>
      <c r="M80" s="92"/>
    </row>
    <row r="81" spans="1:13" ht="15.75" customHeight="1">
      <c r="A81" s="162"/>
      <c r="B81" s="77" t="s">
        <v>1701</v>
      </c>
      <c r="C81" s="81">
        <v>40</v>
      </c>
      <c r="D81" s="79">
        <v>2.9</v>
      </c>
      <c r="E81" s="79">
        <v>5</v>
      </c>
      <c r="F81" s="79">
        <v>20.1</v>
      </c>
      <c r="G81" s="80">
        <v>137</v>
      </c>
      <c r="H81" s="79">
        <v>7.9</v>
      </c>
      <c r="I81" s="79">
        <v>11</v>
      </c>
      <c r="J81" s="79">
        <v>0.5</v>
      </c>
      <c r="K81" s="79">
        <v>0</v>
      </c>
      <c r="L81" s="83" t="s">
        <v>1702</v>
      </c>
      <c r="M81" s="92"/>
    </row>
    <row r="82" spans="1:13" ht="15.75" customHeight="1">
      <c r="A82" s="269"/>
      <c r="B82" s="77" t="s">
        <v>1701</v>
      </c>
      <c r="C82" s="81">
        <v>30</v>
      </c>
      <c r="D82" s="79">
        <v>2.16</v>
      </c>
      <c r="E82" s="79">
        <v>3.72</v>
      </c>
      <c r="F82" s="79">
        <v>15.06</v>
      </c>
      <c r="G82" s="80">
        <v>103.08000000000001</v>
      </c>
      <c r="H82" s="79">
        <v>5.94</v>
      </c>
      <c r="I82" s="79">
        <v>8.219999999999999</v>
      </c>
      <c r="J82" s="79">
        <v>0.36</v>
      </c>
      <c r="K82" s="82">
        <v>0</v>
      </c>
      <c r="L82" s="83" t="s">
        <v>1702</v>
      </c>
      <c r="M82" s="92"/>
    </row>
    <row r="83" spans="1:13" ht="15.75" customHeight="1">
      <c r="A83" s="162" t="s">
        <v>1703</v>
      </c>
      <c r="B83" s="77" t="s">
        <v>1704</v>
      </c>
      <c r="C83" s="81">
        <v>50</v>
      </c>
      <c r="D83" s="79">
        <v>3.39</v>
      </c>
      <c r="E83" s="79">
        <v>6.98</v>
      </c>
      <c r="F83" s="79">
        <v>24.4</v>
      </c>
      <c r="G83" s="80">
        <v>174.6</v>
      </c>
      <c r="H83" s="79">
        <v>9.3</v>
      </c>
      <c r="I83" s="79">
        <v>13.1</v>
      </c>
      <c r="J83" s="79">
        <v>0.6</v>
      </c>
      <c r="K83" s="82">
        <v>0</v>
      </c>
      <c r="L83" s="83" t="s">
        <v>1705</v>
      </c>
      <c r="M83" s="92"/>
    </row>
    <row r="84" spans="1:13" ht="15.75" customHeight="1">
      <c r="A84" s="162"/>
      <c r="B84" s="77" t="s">
        <v>1704</v>
      </c>
      <c r="C84" s="81">
        <v>30</v>
      </c>
      <c r="D84" s="79">
        <v>2.034</v>
      </c>
      <c r="E84" s="79">
        <v>4.188</v>
      </c>
      <c r="F84" s="79">
        <v>14.64</v>
      </c>
      <c r="G84" s="80">
        <v>104.76</v>
      </c>
      <c r="H84" s="79">
        <v>5.580000000000001</v>
      </c>
      <c r="I84" s="79">
        <v>7.86</v>
      </c>
      <c r="J84" s="79">
        <v>0.36</v>
      </c>
      <c r="K84" s="82">
        <v>0</v>
      </c>
      <c r="L84" s="83" t="s">
        <v>1705</v>
      </c>
      <c r="M84" s="92"/>
    </row>
    <row r="85" spans="1:13" ht="15.75" customHeight="1">
      <c r="A85" s="269"/>
      <c r="B85" s="77" t="s">
        <v>1706</v>
      </c>
      <c r="C85" s="81">
        <v>60</v>
      </c>
      <c r="D85" s="79">
        <v>6.79</v>
      </c>
      <c r="E85" s="79">
        <v>1.74</v>
      </c>
      <c r="F85" s="79">
        <v>32</v>
      </c>
      <c r="G85" s="80">
        <v>171.42</v>
      </c>
      <c r="H85" s="79">
        <v>91.1</v>
      </c>
      <c r="I85" s="79">
        <v>27.8</v>
      </c>
      <c r="J85" s="79">
        <v>0.82</v>
      </c>
      <c r="K85" s="82">
        <v>0.06</v>
      </c>
      <c r="L85" s="83" t="s">
        <v>1707</v>
      </c>
      <c r="M85" s="92"/>
    </row>
    <row r="86" spans="1:13" ht="15.75" customHeight="1">
      <c r="A86" s="162" t="s">
        <v>1708</v>
      </c>
      <c r="B86" s="77" t="s">
        <v>1706</v>
      </c>
      <c r="C86" s="81">
        <v>30</v>
      </c>
      <c r="D86" s="79">
        <v>3.395</v>
      </c>
      <c r="E86" s="79">
        <v>0.87</v>
      </c>
      <c r="F86" s="79">
        <v>16</v>
      </c>
      <c r="G86" s="80">
        <v>85.71</v>
      </c>
      <c r="H86" s="79">
        <v>45.55</v>
      </c>
      <c r="I86" s="79">
        <v>13.9</v>
      </c>
      <c r="J86" s="79">
        <v>0.41</v>
      </c>
      <c r="K86" s="82">
        <v>0.03</v>
      </c>
      <c r="L86" s="83" t="s">
        <v>1707</v>
      </c>
      <c r="M86" s="92"/>
    </row>
    <row r="87" spans="1:13" ht="15.75" customHeight="1">
      <c r="A87" s="162"/>
      <c r="B87" s="77" t="s">
        <v>1709</v>
      </c>
      <c r="C87" s="81">
        <v>60</v>
      </c>
      <c r="D87" s="79">
        <v>5.01</v>
      </c>
      <c r="E87" s="79">
        <v>1.92</v>
      </c>
      <c r="F87" s="79">
        <v>33.57</v>
      </c>
      <c r="G87" s="80">
        <v>172</v>
      </c>
      <c r="H87" s="79">
        <v>13.5</v>
      </c>
      <c r="I87" s="79">
        <v>19.4</v>
      </c>
      <c r="J87" s="79">
        <v>0.88</v>
      </c>
      <c r="K87" s="82">
        <v>0</v>
      </c>
      <c r="L87" s="83" t="s">
        <v>1710</v>
      </c>
      <c r="M87" s="92"/>
    </row>
    <row r="88" spans="1:13" ht="15.75" customHeight="1">
      <c r="A88" s="162"/>
      <c r="B88" s="77" t="s">
        <v>1709</v>
      </c>
      <c r="C88" s="81">
        <v>50</v>
      </c>
      <c r="D88" s="79">
        <v>4.2</v>
      </c>
      <c r="E88" s="79">
        <v>1.6</v>
      </c>
      <c r="F88" s="79">
        <v>28</v>
      </c>
      <c r="G88" s="80">
        <v>143</v>
      </c>
      <c r="H88" s="79">
        <v>11.3</v>
      </c>
      <c r="I88" s="79">
        <v>16.2</v>
      </c>
      <c r="J88" s="79">
        <v>0.7</v>
      </c>
      <c r="K88" s="79">
        <v>0</v>
      </c>
      <c r="L88" s="83" t="s">
        <v>1710</v>
      </c>
      <c r="M88" s="92"/>
    </row>
    <row r="89" spans="1:13" ht="15.75" customHeight="1">
      <c r="A89" s="269"/>
      <c r="B89" s="77" t="s">
        <v>1709</v>
      </c>
      <c r="C89" s="81">
        <v>30</v>
      </c>
      <c r="D89" s="79">
        <v>2.505</v>
      </c>
      <c r="E89" s="79">
        <v>0.96</v>
      </c>
      <c r="F89" s="79">
        <v>16.785</v>
      </c>
      <c r="G89" s="80">
        <v>86</v>
      </c>
      <c r="H89" s="79">
        <v>6.75</v>
      </c>
      <c r="I89" s="79">
        <v>9.7</v>
      </c>
      <c r="J89" s="79">
        <v>0.44</v>
      </c>
      <c r="K89" s="82">
        <v>0</v>
      </c>
      <c r="L89" s="83" t="s">
        <v>1710</v>
      </c>
      <c r="M89" s="92"/>
    </row>
    <row r="90" spans="1:13" ht="15.75" customHeight="1">
      <c r="A90" s="162" t="s">
        <v>1711</v>
      </c>
      <c r="B90" s="77" t="s">
        <v>1712</v>
      </c>
      <c r="C90" s="81">
        <v>50</v>
      </c>
      <c r="D90" s="79">
        <v>3.9</v>
      </c>
      <c r="E90" s="79">
        <v>3.06</v>
      </c>
      <c r="F90" s="79">
        <v>26.93</v>
      </c>
      <c r="G90" s="80">
        <v>151</v>
      </c>
      <c r="H90" s="79">
        <v>11.3</v>
      </c>
      <c r="I90" s="79">
        <v>15.2</v>
      </c>
      <c r="J90" s="79">
        <v>0.73</v>
      </c>
      <c r="K90" s="82">
        <v>0</v>
      </c>
      <c r="L90" s="83" t="s">
        <v>1713</v>
      </c>
      <c r="M90" s="92"/>
    </row>
    <row r="91" spans="1:13" ht="15.75" customHeight="1">
      <c r="A91" s="162"/>
      <c r="B91" s="77" t="s">
        <v>1712</v>
      </c>
      <c r="C91" s="81">
        <v>30</v>
      </c>
      <c r="D91" s="79">
        <v>2.34</v>
      </c>
      <c r="E91" s="79">
        <v>1.836</v>
      </c>
      <c r="F91" s="79">
        <v>16.157999999999998</v>
      </c>
      <c r="G91" s="80">
        <v>90.6</v>
      </c>
      <c r="H91" s="79">
        <v>6.78</v>
      </c>
      <c r="I91" s="79">
        <v>9.12</v>
      </c>
      <c r="J91" s="79">
        <v>0.438</v>
      </c>
      <c r="K91" s="82">
        <v>0</v>
      </c>
      <c r="L91" s="83" t="s">
        <v>1713</v>
      </c>
      <c r="M91" s="92"/>
    </row>
    <row r="92" spans="1:13" ht="15.75" customHeight="1">
      <c r="A92" s="269"/>
      <c r="B92" s="77" t="s">
        <v>1714</v>
      </c>
      <c r="C92" s="81">
        <v>60</v>
      </c>
      <c r="D92" s="79">
        <v>4.22</v>
      </c>
      <c r="E92" s="79">
        <v>4.81</v>
      </c>
      <c r="F92" s="79">
        <v>28.32</v>
      </c>
      <c r="G92" s="80">
        <v>173.05</v>
      </c>
      <c r="H92" s="79">
        <v>16.4</v>
      </c>
      <c r="I92" s="79">
        <v>15.1</v>
      </c>
      <c r="J92" s="79">
        <v>0.74</v>
      </c>
      <c r="K92" s="82">
        <v>0.01</v>
      </c>
      <c r="L92" s="83" t="s">
        <v>1715</v>
      </c>
      <c r="M92" s="92"/>
    </row>
    <row r="93" spans="1:13" ht="15.75" customHeight="1">
      <c r="A93" s="162" t="s">
        <v>1716</v>
      </c>
      <c r="B93" s="77" t="s">
        <v>1714</v>
      </c>
      <c r="C93" s="81">
        <v>30</v>
      </c>
      <c r="D93" s="79">
        <v>2.11</v>
      </c>
      <c r="E93" s="79">
        <v>2.405</v>
      </c>
      <c r="F93" s="79">
        <v>14.16</v>
      </c>
      <c r="G93" s="80">
        <v>86.525</v>
      </c>
      <c r="H93" s="79">
        <v>8.2</v>
      </c>
      <c r="I93" s="79">
        <v>7.55</v>
      </c>
      <c r="J93" s="79">
        <v>0.37</v>
      </c>
      <c r="K93" s="82">
        <v>0.005</v>
      </c>
      <c r="L93" s="83" t="s">
        <v>1715</v>
      </c>
      <c r="M93" s="92"/>
    </row>
    <row r="94" spans="1:13" ht="15.75" customHeight="1">
      <c r="A94" s="162"/>
      <c r="B94" s="77" t="s">
        <v>1717</v>
      </c>
      <c r="C94" s="81">
        <v>50</v>
      </c>
      <c r="D94" s="79">
        <v>4.2</v>
      </c>
      <c r="E94" s="79">
        <v>2.49</v>
      </c>
      <c r="F94" s="79">
        <v>24.9</v>
      </c>
      <c r="G94" s="80">
        <v>139</v>
      </c>
      <c r="H94" s="79">
        <v>11.3</v>
      </c>
      <c r="I94" s="79">
        <v>17</v>
      </c>
      <c r="J94" s="79">
        <v>0.75</v>
      </c>
      <c r="K94" s="82">
        <v>0.1</v>
      </c>
      <c r="L94" s="83" t="s">
        <v>1718</v>
      </c>
      <c r="M94" s="92"/>
    </row>
    <row r="95" spans="1:13" ht="15.75" customHeight="1">
      <c r="A95" s="269"/>
      <c r="B95" s="77" t="s">
        <v>1717</v>
      </c>
      <c r="C95" s="81">
        <v>30</v>
      </c>
      <c r="D95" s="79">
        <v>2.52</v>
      </c>
      <c r="E95" s="79">
        <v>1.4940000000000002</v>
      </c>
      <c r="F95" s="79">
        <v>14.94</v>
      </c>
      <c r="G95" s="80">
        <v>83.4</v>
      </c>
      <c r="H95" s="79">
        <v>6.78</v>
      </c>
      <c r="I95" s="79">
        <v>10.200000000000001</v>
      </c>
      <c r="J95" s="79">
        <v>0.44999999999999996</v>
      </c>
      <c r="K95" s="82">
        <v>0.06</v>
      </c>
      <c r="L95" s="83" t="s">
        <v>1718</v>
      </c>
      <c r="M95" s="92"/>
    </row>
    <row r="96" spans="1:13" ht="15.75" customHeight="1">
      <c r="A96" s="162" t="s">
        <v>1719</v>
      </c>
      <c r="B96" s="77" t="s">
        <v>1720</v>
      </c>
      <c r="C96" s="81">
        <v>60</v>
      </c>
      <c r="D96" s="79">
        <v>4.8</v>
      </c>
      <c r="E96" s="79">
        <v>1.68</v>
      </c>
      <c r="F96" s="79">
        <v>30.24</v>
      </c>
      <c r="G96" s="80">
        <v>156</v>
      </c>
      <c r="H96" s="79">
        <v>14</v>
      </c>
      <c r="I96" s="79">
        <v>18.8</v>
      </c>
      <c r="J96" s="79">
        <v>0.88</v>
      </c>
      <c r="K96" s="82">
        <v>0.18</v>
      </c>
      <c r="L96" s="83" t="s">
        <v>1721</v>
      </c>
      <c r="M96" s="92"/>
    </row>
    <row r="97" spans="1:13" ht="15.75" customHeight="1">
      <c r="A97" s="162"/>
      <c r="B97" s="77" t="s">
        <v>1720</v>
      </c>
      <c r="C97" s="81">
        <v>30</v>
      </c>
      <c r="D97" s="79">
        <v>2.4</v>
      </c>
      <c r="E97" s="79">
        <v>0.84</v>
      </c>
      <c r="F97" s="79">
        <v>15.12</v>
      </c>
      <c r="G97" s="80">
        <v>78</v>
      </c>
      <c r="H97" s="79">
        <v>7</v>
      </c>
      <c r="I97" s="79">
        <v>9.4</v>
      </c>
      <c r="J97" s="79">
        <v>0.44</v>
      </c>
      <c r="K97" s="82">
        <v>0.09</v>
      </c>
      <c r="L97" s="83" t="s">
        <v>1721</v>
      </c>
      <c r="M97" s="92"/>
    </row>
    <row r="98" spans="1:13" ht="15.75" customHeight="1">
      <c r="A98" s="269"/>
      <c r="B98" s="77" t="s">
        <v>1722</v>
      </c>
      <c r="C98" s="81">
        <v>50</v>
      </c>
      <c r="D98" s="79">
        <v>4.64</v>
      </c>
      <c r="E98" s="79">
        <v>0.99</v>
      </c>
      <c r="F98" s="79">
        <v>26.11</v>
      </c>
      <c r="G98" s="80">
        <v>132</v>
      </c>
      <c r="H98" s="79">
        <v>30.2</v>
      </c>
      <c r="I98" s="79">
        <v>18.3</v>
      </c>
      <c r="J98" s="79">
        <v>0.73</v>
      </c>
      <c r="K98" s="82">
        <v>0.13</v>
      </c>
      <c r="L98" s="83" t="s">
        <v>1723</v>
      </c>
      <c r="M98" s="92"/>
    </row>
    <row r="99" spans="1:13" ht="15.75" customHeight="1">
      <c r="A99" s="162" t="s">
        <v>1724</v>
      </c>
      <c r="B99" s="77" t="s">
        <v>1722</v>
      </c>
      <c r="C99" s="81">
        <v>30</v>
      </c>
      <c r="D99" s="79">
        <v>2.784</v>
      </c>
      <c r="E99" s="79">
        <v>0.594</v>
      </c>
      <c r="F99" s="79">
        <v>15.666</v>
      </c>
      <c r="G99" s="80">
        <v>79.2</v>
      </c>
      <c r="H99" s="79">
        <v>18.12</v>
      </c>
      <c r="I99" s="79">
        <v>10.98</v>
      </c>
      <c r="J99" s="79">
        <v>0.438</v>
      </c>
      <c r="K99" s="82">
        <v>0.078</v>
      </c>
      <c r="L99" s="83" t="s">
        <v>1723</v>
      </c>
      <c r="M99" s="92"/>
    </row>
    <row r="100" spans="1:13" ht="15.75" customHeight="1">
      <c r="A100" s="162"/>
      <c r="B100" s="77" t="s">
        <v>1725</v>
      </c>
      <c r="C100" s="81">
        <v>60</v>
      </c>
      <c r="D100" s="79">
        <v>6.02</v>
      </c>
      <c r="E100" s="79">
        <v>3.37</v>
      </c>
      <c r="F100" s="79">
        <v>28.3</v>
      </c>
      <c r="G100" s="80">
        <v>168</v>
      </c>
      <c r="H100" s="79">
        <v>26.6</v>
      </c>
      <c r="I100" s="79">
        <v>19</v>
      </c>
      <c r="J100" s="79">
        <v>0.82</v>
      </c>
      <c r="K100" s="82">
        <v>0.19</v>
      </c>
      <c r="L100" s="83" t="s">
        <v>1726</v>
      </c>
      <c r="M100" s="92"/>
    </row>
    <row r="101" spans="1:13" ht="15.75" customHeight="1">
      <c r="A101" s="269"/>
      <c r="B101" s="77" t="s">
        <v>1725</v>
      </c>
      <c r="C101" s="81">
        <v>30</v>
      </c>
      <c r="D101" s="79">
        <v>3.01</v>
      </c>
      <c r="E101" s="79">
        <v>1.685</v>
      </c>
      <c r="F101" s="79">
        <v>14.15</v>
      </c>
      <c r="G101" s="80">
        <v>84</v>
      </c>
      <c r="H101" s="79">
        <v>13.3</v>
      </c>
      <c r="I101" s="79">
        <v>9.5</v>
      </c>
      <c r="J101" s="79">
        <v>0.41</v>
      </c>
      <c r="K101" s="82">
        <v>0.095</v>
      </c>
      <c r="L101" s="83" t="s">
        <v>1726</v>
      </c>
      <c r="M101" s="92"/>
    </row>
    <row r="102" spans="1:13" ht="15.75" customHeight="1">
      <c r="A102" s="162" t="s">
        <v>1727</v>
      </c>
      <c r="B102" s="77" t="s">
        <v>1728</v>
      </c>
      <c r="C102" s="81">
        <v>30</v>
      </c>
      <c r="D102" s="79">
        <v>3.924</v>
      </c>
      <c r="E102" s="79">
        <v>1.8179999999999998</v>
      </c>
      <c r="F102" s="79">
        <v>14.873999999999999</v>
      </c>
      <c r="G102" s="80">
        <v>91.8</v>
      </c>
      <c r="H102" s="79">
        <v>22.74</v>
      </c>
      <c r="I102" s="79">
        <v>10.38</v>
      </c>
      <c r="J102" s="79">
        <v>0.456</v>
      </c>
      <c r="K102" s="82">
        <v>0.054</v>
      </c>
      <c r="L102" s="83" t="s">
        <v>1729</v>
      </c>
      <c r="M102" s="92"/>
    </row>
    <row r="103" spans="1:13" ht="15.75" customHeight="1">
      <c r="A103" s="162"/>
      <c r="B103" s="77" t="s">
        <v>1728</v>
      </c>
      <c r="C103" s="81">
        <v>50</v>
      </c>
      <c r="D103" s="79">
        <v>6.54</v>
      </c>
      <c r="E103" s="79">
        <v>3.03</v>
      </c>
      <c r="F103" s="79">
        <v>24.79</v>
      </c>
      <c r="G103" s="80">
        <v>153</v>
      </c>
      <c r="H103" s="79">
        <v>37.9</v>
      </c>
      <c r="I103" s="79">
        <v>17.3</v>
      </c>
      <c r="J103" s="79">
        <v>0.76</v>
      </c>
      <c r="K103" s="82">
        <v>0.09</v>
      </c>
      <c r="L103" s="83" t="s">
        <v>1729</v>
      </c>
      <c r="M103" s="92"/>
    </row>
    <row r="104" spans="1:13" ht="15.75" customHeight="1">
      <c r="A104" s="269"/>
      <c r="B104" s="77" t="s">
        <v>1730</v>
      </c>
      <c r="C104" s="81">
        <v>75</v>
      </c>
      <c r="D104" s="82">
        <v>4.86</v>
      </c>
      <c r="E104" s="82">
        <v>8.43</v>
      </c>
      <c r="F104" s="82">
        <v>37.5</v>
      </c>
      <c r="G104" s="271">
        <v>245.09</v>
      </c>
      <c r="H104" s="82">
        <v>19.2</v>
      </c>
      <c r="I104" s="82">
        <v>17.8</v>
      </c>
      <c r="J104" s="82">
        <v>0.85</v>
      </c>
      <c r="K104" s="82">
        <v>0.05</v>
      </c>
      <c r="L104" s="83" t="s">
        <v>1731</v>
      </c>
      <c r="M104" s="92"/>
    </row>
    <row r="105" spans="1:13" ht="15.75" customHeight="1">
      <c r="A105" s="162" t="s">
        <v>1732</v>
      </c>
      <c r="B105" s="77" t="s">
        <v>1730</v>
      </c>
      <c r="C105" s="81">
        <v>50</v>
      </c>
      <c r="D105" s="79">
        <v>3.2400000000000007</v>
      </c>
      <c r="E105" s="79">
        <v>5.62</v>
      </c>
      <c r="F105" s="79">
        <v>25</v>
      </c>
      <c r="G105" s="80">
        <v>163.39333333333335</v>
      </c>
      <c r="H105" s="79">
        <v>12.8</v>
      </c>
      <c r="I105" s="79">
        <v>11.866666666666667</v>
      </c>
      <c r="J105" s="79">
        <v>0.5666666666666667</v>
      </c>
      <c r="K105" s="82">
        <v>0.03333333333333334</v>
      </c>
      <c r="L105" s="83" t="s">
        <v>1731</v>
      </c>
      <c r="M105" s="92"/>
    </row>
    <row r="106" spans="1:13" ht="15.75" customHeight="1">
      <c r="A106" s="162"/>
      <c r="B106" s="77" t="s">
        <v>1733</v>
      </c>
      <c r="C106" s="81">
        <v>60</v>
      </c>
      <c r="D106" s="79">
        <v>3.9</v>
      </c>
      <c r="E106" s="79">
        <v>1.9</v>
      </c>
      <c r="F106" s="79">
        <v>31.1</v>
      </c>
      <c r="G106" s="80">
        <v>157.9</v>
      </c>
      <c r="H106" s="79">
        <v>12.5</v>
      </c>
      <c r="I106" s="79">
        <v>6.6</v>
      </c>
      <c r="J106" s="79">
        <v>3.4</v>
      </c>
      <c r="K106" s="79">
        <v>2.8</v>
      </c>
      <c r="L106" s="83" t="s">
        <v>1683</v>
      </c>
      <c r="M106" s="92"/>
    </row>
    <row r="107" spans="1:13" ht="15.75" customHeight="1">
      <c r="A107" s="269"/>
      <c r="B107" s="77" t="s">
        <v>1733</v>
      </c>
      <c r="C107" s="81">
        <v>50</v>
      </c>
      <c r="D107" s="79">
        <v>3.25</v>
      </c>
      <c r="E107" s="79">
        <v>1.583333333333333</v>
      </c>
      <c r="F107" s="79">
        <v>25.916666666666664</v>
      </c>
      <c r="G107" s="80">
        <v>131.58333333333334</v>
      </c>
      <c r="H107" s="79">
        <v>10.416666666666668</v>
      </c>
      <c r="I107" s="79">
        <v>5.5</v>
      </c>
      <c r="J107" s="79">
        <v>2.833333333333333</v>
      </c>
      <c r="K107" s="82">
        <v>2.333333333333333</v>
      </c>
      <c r="L107" s="83" t="s">
        <v>1683</v>
      </c>
      <c r="M107" s="92"/>
    </row>
    <row r="108" spans="1:13" ht="15.75" customHeight="1">
      <c r="A108" s="269"/>
      <c r="B108" s="77" t="s">
        <v>1733</v>
      </c>
      <c r="C108" s="81">
        <v>40</v>
      </c>
      <c r="D108" s="79">
        <v>2.6</v>
      </c>
      <c r="E108" s="79">
        <v>1.3</v>
      </c>
      <c r="F108" s="79">
        <v>20.7</v>
      </c>
      <c r="G108" s="80">
        <v>105</v>
      </c>
      <c r="H108" s="79">
        <v>8.3</v>
      </c>
      <c r="I108" s="79">
        <v>4.4</v>
      </c>
      <c r="J108" s="79">
        <v>2.3</v>
      </c>
      <c r="K108" s="79">
        <v>1.9</v>
      </c>
      <c r="L108" s="83" t="s">
        <v>1683</v>
      </c>
      <c r="M108" s="92"/>
    </row>
    <row r="109" spans="1:13" ht="15.75" customHeight="1">
      <c r="A109" s="162" t="s">
        <v>1734</v>
      </c>
      <c r="B109" s="77" t="s">
        <v>1735</v>
      </c>
      <c r="C109" s="81">
        <v>50</v>
      </c>
      <c r="D109" s="79">
        <v>5.4</v>
      </c>
      <c r="E109" s="79">
        <v>7.6</v>
      </c>
      <c r="F109" s="79">
        <v>20.8</v>
      </c>
      <c r="G109" s="80">
        <v>173.4</v>
      </c>
      <c r="H109" s="79">
        <v>34.4</v>
      </c>
      <c r="I109" s="79">
        <v>7.2</v>
      </c>
      <c r="J109" s="79">
        <v>0.4</v>
      </c>
      <c r="K109" s="79">
        <v>0.1</v>
      </c>
      <c r="L109" s="83" t="s">
        <v>1736</v>
      </c>
      <c r="M109" s="92"/>
    </row>
    <row r="110" spans="1:13" ht="15.75" customHeight="1">
      <c r="A110" s="162"/>
      <c r="B110" s="77" t="s">
        <v>1735</v>
      </c>
      <c r="C110" s="81">
        <v>70</v>
      </c>
      <c r="D110" s="79">
        <v>7.8</v>
      </c>
      <c r="E110" s="79">
        <v>10.8</v>
      </c>
      <c r="F110" s="79">
        <v>29.1</v>
      </c>
      <c r="G110" s="80">
        <v>248.5</v>
      </c>
      <c r="H110" s="79">
        <v>48.9</v>
      </c>
      <c r="I110" s="79">
        <v>10.2</v>
      </c>
      <c r="J110" s="79">
        <v>0.7</v>
      </c>
      <c r="K110" s="82">
        <v>0.1</v>
      </c>
      <c r="L110" s="83" t="s">
        <v>1736</v>
      </c>
      <c r="M110" s="92"/>
    </row>
    <row r="111" spans="1:13" ht="15.75" customHeight="1">
      <c r="A111" s="269"/>
      <c r="B111" s="77" t="s">
        <v>135</v>
      </c>
      <c r="C111" s="81">
        <v>40</v>
      </c>
      <c r="D111" s="79">
        <v>3.8</v>
      </c>
      <c r="E111" s="79">
        <v>2.6</v>
      </c>
      <c r="F111" s="79">
        <v>26.7</v>
      </c>
      <c r="G111" s="80">
        <v>144.4</v>
      </c>
      <c r="H111" s="79">
        <v>20.7</v>
      </c>
      <c r="I111" s="79">
        <v>6.7</v>
      </c>
      <c r="J111" s="79">
        <v>0.5</v>
      </c>
      <c r="K111" s="82">
        <v>0.2</v>
      </c>
      <c r="L111" s="83" t="s">
        <v>136</v>
      </c>
      <c r="M111" s="92"/>
    </row>
    <row r="112" spans="1:13" ht="15.75" customHeight="1">
      <c r="A112" s="162" t="s">
        <v>1737</v>
      </c>
      <c r="B112" s="77" t="s">
        <v>135</v>
      </c>
      <c r="C112" s="81">
        <v>60</v>
      </c>
      <c r="D112" s="79">
        <v>5.6</v>
      </c>
      <c r="E112" s="79">
        <v>3.9</v>
      </c>
      <c r="F112" s="79">
        <v>40.2</v>
      </c>
      <c r="G112" s="80">
        <v>216.8</v>
      </c>
      <c r="H112" s="79">
        <v>30.9</v>
      </c>
      <c r="I112" s="79">
        <v>9.9</v>
      </c>
      <c r="J112" s="79">
        <v>0.8</v>
      </c>
      <c r="K112" s="82">
        <v>0.3</v>
      </c>
      <c r="L112" s="83" t="s">
        <v>136</v>
      </c>
      <c r="M112" s="92"/>
    </row>
    <row r="113" spans="1:13" ht="15.75" customHeight="1">
      <c r="A113" s="162"/>
      <c r="B113" s="77" t="s">
        <v>1738</v>
      </c>
      <c r="C113" s="81">
        <v>40</v>
      </c>
      <c r="D113" s="79">
        <v>3.8</v>
      </c>
      <c r="E113" s="79">
        <v>2.6</v>
      </c>
      <c r="F113" s="79">
        <v>27.2</v>
      </c>
      <c r="G113" s="80">
        <v>146.1</v>
      </c>
      <c r="H113" s="79">
        <v>20.5</v>
      </c>
      <c r="I113" s="79">
        <v>6.8</v>
      </c>
      <c r="J113" s="79">
        <v>0.5</v>
      </c>
      <c r="K113" s="82">
        <v>0.2</v>
      </c>
      <c r="L113" s="83" t="s">
        <v>136</v>
      </c>
      <c r="M113" s="92"/>
    </row>
    <row r="114" spans="1:13" ht="15.75" customHeight="1">
      <c r="A114" s="162" t="s">
        <v>1739</v>
      </c>
      <c r="B114" s="77" t="s">
        <v>1738</v>
      </c>
      <c r="C114" s="81">
        <v>60</v>
      </c>
      <c r="D114" s="79">
        <v>5.6</v>
      </c>
      <c r="E114" s="79">
        <v>3.9</v>
      </c>
      <c r="F114" s="79">
        <v>40.9</v>
      </c>
      <c r="G114" s="80">
        <v>219.4</v>
      </c>
      <c r="H114" s="79">
        <v>30.7</v>
      </c>
      <c r="I114" s="79">
        <v>10.1</v>
      </c>
      <c r="J114" s="79">
        <v>0.7</v>
      </c>
      <c r="K114" s="82">
        <v>0.3</v>
      </c>
      <c r="L114" s="83" t="s">
        <v>136</v>
      </c>
      <c r="M114" s="92"/>
    </row>
    <row r="115" spans="1:13" ht="15.75" customHeight="1">
      <c r="A115" s="162"/>
      <c r="B115" s="77" t="s">
        <v>1740</v>
      </c>
      <c r="C115" s="81">
        <v>50</v>
      </c>
      <c r="D115" s="79">
        <v>2.1</v>
      </c>
      <c r="E115" s="79">
        <v>3.5</v>
      </c>
      <c r="F115" s="79">
        <v>11.4</v>
      </c>
      <c r="G115" s="80">
        <v>85.3</v>
      </c>
      <c r="H115" s="79">
        <v>11.9</v>
      </c>
      <c r="I115" s="79">
        <v>9.7</v>
      </c>
      <c r="J115" s="79">
        <v>0.7</v>
      </c>
      <c r="K115" s="82">
        <v>0.7</v>
      </c>
      <c r="L115" s="83" t="s">
        <v>1741</v>
      </c>
      <c r="M115" s="92"/>
    </row>
    <row r="116" spans="1:13" ht="15.75" customHeight="1">
      <c r="A116" s="162" t="s">
        <v>1742</v>
      </c>
      <c r="B116" s="77" t="s">
        <v>1740</v>
      </c>
      <c r="C116" s="81">
        <v>100</v>
      </c>
      <c r="D116" s="82">
        <v>4.2</v>
      </c>
      <c r="E116" s="82">
        <v>7</v>
      </c>
      <c r="F116" s="82">
        <v>22.8</v>
      </c>
      <c r="G116" s="271">
        <v>170.6</v>
      </c>
      <c r="H116" s="82">
        <v>23.8</v>
      </c>
      <c r="I116" s="82">
        <v>19.4</v>
      </c>
      <c r="J116" s="82">
        <v>1.4</v>
      </c>
      <c r="K116" s="82">
        <v>1.4</v>
      </c>
      <c r="L116" s="83" t="s">
        <v>1741</v>
      </c>
      <c r="M116" s="92"/>
    </row>
    <row r="117" spans="1:13" ht="15.75">
      <c r="A117" s="162"/>
      <c r="B117" s="45" t="s">
        <v>1743</v>
      </c>
      <c r="C117" s="34">
        <v>107</v>
      </c>
      <c r="D117" s="35">
        <v>5.6</v>
      </c>
      <c r="E117" s="35">
        <v>10</v>
      </c>
      <c r="F117" s="35">
        <v>35.7</v>
      </c>
      <c r="G117" s="36">
        <v>255.2</v>
      </c>
      <c r="H117" s="35">
        <v>12</v>
      </c>
      <c r="I117" s="35">
        <v>8</v>
      </c>
      <c r="J117" s="35">
        <v>0.7</v>
      </c>
      <c r="K117" s="35">
        <v>0</v>
      </c>
      <c r="L117" s="27" t="s">
        <v>1744</v>
      </c>
      <c r="M117" s="92"/>
    </row>
    <row r="118" spans="1:13" ht="15.75">
      <c r="A118" s="162" t="s">
        <v>1745</v>
      </c>
      <c r="B118" s="45" t="s">
        <v>1743</v>
      </c>
      <c r="C118" s="34">
        <v>160</v>
      </c>
      <c r="D118" s="35">
        <v>8.4</v>
      </c>
      <c r="E118" s="35">
        <v>14.6</v>
      </c>
      <c r="F118" s="35">
        <v>53.5</v>
      </c>
      <c r="G118" s="36">
        <v>378.8</v>
      </c>
      <c r="H118" s="35">
        <v>6</v>
      </c>
      <c r="I118" s="35">
        <v>1.6</v>
      </c>
      <c r="J118" s="35">
        <v>0.2</v>
      </c>
      <c r="K118" s="35">
        <v>0</v>
      </c>
      <c r="L118" s="27" t="s">
        <v>1744</v>
      </c>
      <c r="M118" s="92"/>
    </row>
    <row r="119" spans="1:13" ht="15.75">
      <c r="A119" s="162"/>
      <c r="B119" s="45" t="s">
        <v>1746</v>
      </c>
      <c r="C119" s="34">
        <v>110</v>
      </c>
      <c r="D119" s="35">
        <v>5.8</v>
      </c>
      <c r="E119" s="35">
        <v>6.4</v>
      </c>
      <c r="F119" s="35">
        <v>35.9</v>
      </c>
      <c r="G119" s="36">
        <v>225.2</v>
      </c>
      <c r="H119" s="35">
        <v>19.2</v>
      </c>
      <c r="I119" s="35">
        <v>8.9</v>
      </c>
      <c r="J119" s="35">
        <v>0.7</v>
      </c>
      <c r="K119" s="35">
        <v>0</v>
      </c>
      <c r="L119" s="27" t="s">
        <v>1744</v>
      </c>
      <c r="M119" s="92"/>
    </row>
    <row r="120" spans="1:13" ht="15.75">
      <c r="A120" s="162"/>
      <c r="B120" s="45" t="s">
        <v>1746</v>
      </c>
      <c r="C120" s="34">
        <v>170</v>
      </c>
      <c r="D120" s="35">
        <v>8.8</v>
      </c>
      <c r="E120" s="35">
        <v>10.3</v>
      </c>
      <c r="F120" s="35">
        <v>54.1</v>
      </c>
      <c r="G120" s="36">
        <v>345.1</v>
      </c>
      <c r="H120" s="35">
        <v>12.4</v>
      </c>
      <c r="I120" s="35">
        <v>2.5</v>
      </c>
      <c r="J120" s="35">
        <v>0.2</v>
      </c>
      <c r="K120" s="35">
        <v>0</v>
      </c>
      <c r="L120" s="27" t="s">
        <v>1744</v>
      </c>
      <c r="M120" s="92"/>
    </row>
    <row r="121" spans="1:13" ht="15.75">
      <c r="A121" s="162" t="s">
        <v>1747</v>
      </c>
      <c r="B121" s="45" t="s">
        <v>1748</v>
      </c>
      <c r="C121" s="34">
        <v>110</v>
      </c>
      <c r="D121" s="35">
        <v>5.6</v>
      </c>
      <c r="E121" s="35">
        <v>4.9</v>
      </c>
      <c r="F121" s="35">
        <v>42.7</v>
      </c>
      <c r="G121" s="36">
        <v>236.6</v>
      </c>
      <c r="H121" s="35">
        <v>11.6</v>
      </c>
      <c r="I121" s="35">
        <v>8.9</v>
      </c>
      <c r="J121" s="35">
        <v>0.7</v>
      </c>
      <c r="K121" s="35">
        <v>0.2</v>
      </c>
      <c r="L121" s="27" t="s">
        <v>1744</v>
      </c>
      <c r="M121" s="92"/>
    </row>
    <row r="122" spans="1:13" ht="15.75">
      <c r="A122" s="162"/>
      <c r="B122" s="45" t="s">
        <v>1748</v>
      </c>
      <c r="C122" s="34">
        <v>170</v>
      </c>
      <c r="D122" s="35">
        <v>8.4</v>
      </c>
      <c r="E122" s="35">
        <v>7.3</v>
      </c>
      <c r="F122" s="35">
        <v>67.7</v>
      </c>
      <c r="G122" s="36">
        <v>367.9</v>
      </c>
      <c r="H122" s="35">
        <v>6</v>
      </c>
      <c r="I122" s="35">
        <v>3.4</v>
      </c>
      <c r="J122" s="35">
        <v>0.3</v>
      </c>
      <c r="K122" s="35">
        <v>0.5</v>
      </c>
      <c r="L122" s="27" t="s">
        <v>1744</v>
      </c>
      <c r="M122" s="92"/>
    </row>
    <row r="123" spans="1:13" ht="15.75">
      <c r="A123" s="162"/>
      <c r="B123" s="45" t="s">
        <v>1749</v>
      </c>
      <c r="C123" s="34">
        <v>110</v>
      </c>
      <c r="D123" s="35">
        <v>5.6</v>
      </c>
      <c r="E123" s="35">
        <v>4.9</v>
      </c>
      <c r="F123" s="35">
        <v>42.1</v>
      </c>
      <c r="G123" s="36">
        <v>234</v>
      </c>
      <c r="H123" s="35">
        <v>10.4</v>
      </c>
      <c r="I123" s="35">
        <v>8</v>
      </c>
      <c r="J123" s="35">
        <v>0.7</v>
      </c>
      <c r="K123" s="35">
        <v>0</v>
      </c>
      <c r="L123" s="27" t="s">
        <v>1744</v>
      </c>
      <c r="M123" s="92"/>
    </row>
    <row r="124" spans="2:13" ht="15.75">
      <c r="B124" s="45" t="s">
        <v>1749</v>
      </c>
      <c r="C124" s="34">
        <v>170</v>
      </c>
      <c r="D124" s="35">
        <v>8.3</v>
      </c>
      <c r="E124" s="35">
        <v>7.3</v>
      </c>
      <c r="F124" s="35">
        <v>59.9</v>
      </c>
      <c r="G124" s="36">
        <v>337.7</v>
      </c>
      <c r="H124" s="35">
        <v>3.6</v>
      </c>
      <c r="I124" s="35">
        <v>1.6</v>
      </c>
      <c r="J124" s="35">
        <v>0.2</v>
      </c>
      <c r="K124" s="35">
        <v>0</v>
      </c>
      <c r="L124" s="27" t="s">
        <v>1744</v>
      </c>
      <c r="M124" s="123"/>
    </row>
    <row r="125" spans="2:13" ht="15.75">
      <c r="B125" s="45" t="s">
        <v>1750</v>
      </c>
      <c r="C125" s="34">
        <v>30</v>
      </c>
      <c r="D125" s="35">
        <v>2.9</v>
      </c>
      <c r="E125" s="35">
        <v>1.2</v>
      </c>
      <c r="F125" s="35">
        <v>15</v>
      </c>
      <c r="G125" s="36">
        <v>82.2</v>
      </c>
      <c r="H125" s="35">
        <v>8.1</v>
      </c>
      <c r="I125" s="35">
        <v>4</v>
      </c>
      <c r="J125" s="35">
        <v>0.4</v>
      </c>
      <c r="K125" s="35">
        <v>0</v>
      </c>
      <c r="L125" s="27" t="s">
        <v>1751</v>
      </c>
      <c r="M125" s="123"/>
    </row>
    <row r="126" spans="2:13" ht="15.75">
      <c r="B126" s="45" t="s">
        <v>1750</v>
      </c>
      <c r="C126" s="34">
        <v>50</v>
      </c>
      <c r="D126" s="35">
        <v>4.7</v>
      </c>
      <c r="E126" s="35">
        <v>11.9</v>
      </c>
      <c r="F126" s="35">
        <v>24.5</v>
      </c>
      <c r="G126" s="36">
        <v>224.2</v>
      </c>
      <c r="H126" s="35">
        <v>11.6</v>
      </c>
      <c r="I126" s="35">
        <v>6.2</v>
      </c>
      <c r="J126" s="35">
        <v>0.6</v>
      </c>
      <c r="K126" s="35">
        <v>0</v>
      </c>
      <c r="L126" s="27" t="s">
        <v>1751</v>
      </c>
      <c r="M126" s="123"/>
    </row>
    <row r="127" spans="2:13" ht="15.75">
      <c r="B127" s="45" t="s">
        <v>1752</v>
      </c>
      <c r="C127" s="34">
        <v>30</v>
      </c>
      <c r="D127" s="35">
        <v>3.2</v>
      </c>
      <c r="E127" s="35">
        <v>1.4</v>
      </c>
      <c r="F127" s="35">
        <v>15.4</v>
      </c>
      <c r="G127" s="36">
        <v>87.6</v>
      </c>
      <c r="H127" s="35">
        <v>18.9</v>
      </c>
      <c r="I127" s="35">
        <v>5.2</v>
      </c>
      <c r="J127" s="35">
        <v>0.4</v>
      </c>
      <c r="K127" s="35">
        <v>0.1</v>
      </c>
      <c r="L127" s="27" t="s">
        <v>1751</v>
      </c>
      <c r="M127" s="123"/>
    </row>
    <row r="128" spans="2:13" ht="15.75">
      <c r="B128" s="45" t="s">
        <v>1752</v>
      </c>
      <c r="C128" s="34">
        <v>50</v>
      </c>
      <c r="D128" s="35">
        <v>5.1</v>
      </c>
      <c r="E128" s="35">
        <v>3.4</v>
      </c>
      <c r="F128" s="35">
        <v>25.2</v>
      </c>
      <c r="G128" s="36">
        <v>152.3</v>
      </c>
      <c r="H128" s="35">
        <v>29.6</v>
      </c>
      <c r="I128" s="35">
        <v>8.3</v>
      </c>
      <c r="J128" s="35">
        <v>0.6</v>
      </c>
      <c r="K128" s="35">
        <v>0.2</v>
      </c>
      <c r="L128" s="27" t="s">
        <v>1751</v>
      </c>
      <c r="M128" s="45"/>
    </row>
    <row r="129" spans="2:13" ht="15.75">
      <c r="B129" s="45" t="s">
        <v>1753</v>
      </c>
      <c r="C129" s="34">
        <v>45</v>
      </c>
      <c r="D129" s="35">
        <v>3.7</v>
      </c>
      <c r="E129" s="35">
        <v>3.4</v>
      </c>
      <c r="F129" s="35">
        <v>30.1</v>
      </c>
      <c r="G129" s="36">
        <v>163.7</v>
      </c>
      <c r="H129" s="35">
        <v>15.9</v>
      </c>
      <c r="I129" s="35">
        <v>5.4</v>
      </c>
      <c r="J129" s="35">
        <v>0.9</v>
      </c>
      <c r="K129" s="35">
        <v>0.3</v>
      </c>
      <c r="L129" s="27" t="s">
        <v>1754</v>
      </c>
      <c r="M129" s="45"/>
    </row>
    <row r="130" spans="2:13" ht="15.75">
      <c r="B130" s="45" t="s">
        <v>1753</v>
      </c>
      <c r="C130" s="34">
        <v>60</v>
      </c>
      <c r="D130" s="35">
        <v>4.9</v>
      </c>
      <c r="E130" s="35">
        <v>4.5</v>
      </c>
      <c r="F130" s="35">
        <v>40.1</v>
      </c>
      <c r="G130" s="36">
        <v>217.8</v>
      </c>
      <c r="H130" s="35">
        <v>21.2</v>
      </c>
      <c r="I130" s="35">
        <v>7.2</v>
      </c>
      <c r="J130" s="35">
        <v>1.2</v>
      </c>
      <c r="K130" s="35">
        <v>0.4</v>
      </c>
      <c r="L130" s="27" t="s">
        <v>1754</v>
      </c>
      <c r="M130" s="45"/>
    </row>
    <row r="131" spans="2:13" ht="15.75">
      <c r="B131" s="45" t="s">
        <v>1755</v>
      </c>
      <c r="C131" s="34">
        <v>50</v>
      </c>
      <c r="D131" s="35">
        <v>3.6</v>
      </c>
      <c r="E131" s="35">
        <v>3</v>
      </c>
      <c r="F131" s="35">
        <v>20.7</v>
      </c>
      <c r="G131" s="36">
        <v>124.5</v>
      </c>
      <c r="H131" s="35">
        <v>32.1</v>
      </c>
      <c r="I131" s="35">
        <v>10.4</v>
      </c>
      <c r="J131" s="35">
        <v>0.5</v>
      </c>
      <c r="K131" s="35">
        <v>13.2</v>
      </c>
      <c r="L131" s="27" t="s">
        <v>1756</v>
      </c>
      <c r="M131" s="45" t="s">
        <v>1757</v>
      </c>
    </row>
    <row r="132" spans="2:13" ht="15.75">
      <c r="B132" s="45" t="s">
        <v>1755</v>
      </c>
      <c r="C132" s="34">
        <v>80</v>
      </c>
      <c r="D132" s="35">
        <v>5.6</v>
      </c>
      <c r="E132" s="35">
        <v>4.7</v>
      </c>
      <c r="F132" s="35">
        <v>32.7</v>
      </c>
      <c r="G132" s="36">
        <v>195.6</v>
      </c>
      <c r="H132" s="35">
        <v>47.6</v>
      </c>
      <c r="I132" s="35">
        <v>15.3</v>
      </c>
      <c r="J132" s="35">
        <v>0.8</v>
      </c>
      <c r="K132" s="35">
        <v>17</v>
      </c>
      <c r="L132" s="27" t="s">
        <v>1756</v>
      </c>
      <c r="M132" s="45" t="s">
        <v>1757</v>
      </c>
    </row>
    <row r="133" spans="2:13" ht="15.75">
      <c r="B133" s="45" t="s">
        <v>1758</v>
      </c>
      <c r="C133" s="40">
        <v>50</v>
      </c>
      <c r="D133" s="41">
        <v>3.8</v>
      </c>
      <c r="E133" s="41">
        <v>3.2</v>
      </c>
      <c r="F133" s="41">
        <v>20.4</v>
      </c>
      <c r="G133" s="36">
        <v>126.1</v>
      </c>
      <c r="H133" s="188">
        <v>31.2</v>
      </c>
      <c r="I133" s="188">
        <v>10.1</v>
      </c>
      <c r="J133" s="188">
        <v>0.5</v>
      </c>
      <c r="K133" s="188">
        <v>15.9</v>
      </c>
      <c r="L133" s="27" t="s">
        <v>1756</v>
      </c>
      <c r="M133" s="45" t="s">
        <v>1759</v>
      </c>
    </row>
    <row r="134" spans="2:13" ht="15.75">
      <c r="B134" s="45" t="s">
        <v>1758</v>
      </c>
      <c r="C134" s="40">
        <v>80</v>
      </c>
      <c r="D134" s="273">
        <v>5.9</v>
      </c>
      <c r="E134" s="273">
        <v>5</v>
      </c>
      <c r="F134" s="273">
        <v>32.2</v>
      </c>
      <c r="G134" s="36">
        <v>197.9</v>
      </c>
      <c r="H134" s="188">
        <v>47.4</v>
      </c>
      <c r="I134" s="188">
        <v>14.8</v>
      </c>
      <c r="J134" s="188">
        <v>0.8</v>
      </c>
      <c r="K134" s="188">
        <v>16.4</v>
      </c>
      <c r="L134" s="27" t="s">
        <v>1756</v>
      </c>
      <c r="M134" s="45" t="s">
        <v>1759</v>
      </c>
    </row>
    <row r="135" spans="2:13" ht="15.75">
      <c r="B135" s="45" t="s">
        <v>1760</v>
      </c>
      <c r="C135" s="34">
        <v>50</v>
      </c>
      <c r="D135" s="188">
        <v>4.2</v>
      </c>
      <c r="E135" s="188">
        <v>2.4</v>
      </c>
      <c r="F135" s="188">
        <v>22.6</v>
      </c>
      <c r="G135" s="36">
        <v>128.6</v>
      </c>
      <c r="H135" s="188">
        <v>9.3</v>
      </c>
      <c r="I135" s="188">
        <v>6.9</v>
      </c>
      <c r="J135" s="188">
        <v>0.5</v>
      </c>
      <c r="K135" s="188">
        <v>0</v>
      </c>
      <c r="L135" s="27" t="s">
        <v>1761</v>
      </c>
      <c r="M135" s="45" t="s">
        <v>1762</v>
      </c>
    </row>
    <row r="136" spans="2:13" ht="15.75">
      <c r="B136" s="45" t="s">
        <v>1760</v>
      </c>
      <c r="C136" s="34">
        <v>70</v>
      </c>
      <c r="D136" s="188">
        <v>5.7</v>
      </c>
      <c r="E136" s="188">
        <v>3.6</v>
      </c>
      <c r="F136" s="188">
        <v>26.8</v>
      </c>
      <c r="G136" s="36">
        <v>162.7</v>
      </c>
      <c r="H136" s="188">
        <v>13.7</v>
      </c>
      <c r="I136" s="188">
        <v>9.8</v>
      </c>
      <c r="J136" s="188">
        <v>0.7</v>
      </c>
      <c r="K136" s="188">
        <v>0</v>
      </c>
      <c r="L136" s="27" t="s">
        <v>1761</v>
      </c>
      <c r="M136" s="45" t="s">
        <v>1762</v>
      </c>
    </row>
    <row r="137" spans="2:13" ht="15.75">
      <c r="B137" s="45" t="s">
        <v>1763</v>
      </c>
      <c r="C137" s="34">
        <v>50</v>
      </c>
      <c r="D137" s="188">
        <v>4.4</v>
      </c>
      <c r="E137" s="188">
        <v>2.5</v>
      </c>
      <c r="F137" s="188">
        <v>22.6</v>
      </c>
      <c r="G137" s="36">
        <v>130.2</v>
      </c>
      <c r="H137" s="188">
        <v>8.8</v>
      </c>
      <c r="I137" s="188">
        <v>6.1</v>
      </c>
      <c r="J137" s="188">
        <v>0.5</v>
      </c>
      <c r="K137" s="188">
        <v>0</v>
      </c>
      <c r="L137" s="27" t="s">
        <v>1761</v>
      </c>
      <c r="M137" s="45"/>
    </row>
    <row r="138" spans="2:13" ht="15.75">
      <c r="B138" s="45" t="s">
        <v>1763</v>
      </c>
      <c r="C138" s="34">
        <v>70</v>
      </c>
      <c r="D138" s="188">
        <v>5.9</v>
      </c>
      <c r="E138" s="188">
        <v>3.9</v>
      </c>
      <c r="F138" s="188">
        <v>26.8</v>
      </c>
      <c r="G138" s="36">
        <v>165.8</v>
      </c>
      <c r="H138" s="188">
        <v>12.8</v>
      </c>
      <c r="I138" s="188">
        <v>8.2</v>
      </c>
      <c r="J138" s="188">
        <v>0.7</v>
      </c>
      <c r="K138" s="188">
        <v>0</v>
      </c>
      <c r="L138" s="27" t="s">
        <v>1761</v>
      </c>
      <c r="M138" s="45"/>
    </row>
    <row r="139" spans="2:13" ht="15.75">
      <c r="B139" s="45" t="s">
        <v>1764</v>
      </c>
      <c r="C139" s="34">
        <v>50</v>
      </c>
      <c r="D139" s="188">
        <v>3.9</v>
      </c>
      <c r="E139" s="188">
        <v>2.3</v>
      </c>
      <c r="F139" s="188">
        <v>23.1</v>
      </c>
      <c r="G139" s="36">
        <v>129.1</v>
      </c>
      <c r="H139" s="188">
        <v>8.4</v>
      </c>
      <c r="I139" s="188">
        <v>5.8</v>
      </c>
      <c r="J139" s="188">
        <v>0.5</v>
      </c>
      <c r="K139" s="188">
        <v>0</v>
      </c>
      <c r="L139" s="27" t="s">
        <v>1761</v>
      </c>
      <c r="M139" s="45"/>
    </row>
    <row r="140" spans="2:13" ht="15.75">
      <c r="B140" s="45" t="s">
        <v>1764</v>
      </c>
      <c r="C140" s="34">
        <v>70</v>
      </c>
      <c r="D140" s="188">
        <v>5.1</v>
      </c>
      <c r="E140" s="188">
        <v>3.5</v>
      </c>
      <c r="F140" s="188">
        <v>27.5</v>
      </c>
      <c r="G140" s="36">
        <v>161.2</v>
      </c>
      <c r="H140" s="188">
        <v>11.8</v>
      </c>
      <c r="I140" s="188">
        <v>0.3</v>
      </c>
      <c r="J140" s="188">
        <v>0.7</v>
      </c>
      <c r="K140" s="188">
        <v>0</v>
      </c>
      <c r="L140" s="27" t="s">
        <v>1761</v>
      </c>
      <c r="M140" s="45"/>
    </row>
    <row r="141" spans="2:13" ht="15.75">
      <c r="B141" s="45" t="s">
        <v>1765</v>
      </c>
      <c r="C141" s="34">
        <v>15</v>
      </c>
      <c r="D141" s="188">
        <v>0.7</v>
      </c>
      <c r="E141" s="188">
        <v>1.2</v>
      </c>
      <c r="F141" s="188">
        <v>3.6</v>
      </c>
      <c r="G141" s="36">
        <v>27.7</v>
      </c>
      <c r="H141" s="188">
        <v>2</v>
      </c>
      <c r="I141" s="188">
        <v>2.7</v>
      </c>
      <c r="J141" s="188">
        <v>0.1</v>
      </c>
      <c r="K141" s="188">
        <v>0</v>
      </c>
      <c r="L141" s="27" t="s">
        <v>1766</v>
      </c>
      <c r="M141" s="45"/>
    </row>
    <row r="142" spans="2:13" ht="15.75">
      <c r="B142" s="45" t="s">
        <v>1765</v>
      </c>
      <c r="C142" s="34">
        <v>21</v>
      </c>
      <c r="D142" s="188">
        <v>0.9</v>
      </c>
      <c r="E142" s="188">
        <v>1.7</v>
      </c>
      <c r="F142" s="188">
        <v>5</v>
      </c>
      <c r="G142" s="36">
        <v>38.9</v>
      </c>
      <c r="H142" s="188">
        <v>2.8</v>
      </c>
      <c r="I142" s="188">
        <v>3.8</v>
      </c>
      <c r="J142" s="188">
        <v>0.2</v>
      </c>
      <c r="K142" s="188">
        <v>0</v>
      </c>
      <c r="L142" s="27" t="s">
        <v>1766</v>
      </c>
      <c r="M142" s="45"/>
    </row>
    <row r="143" spans="2:13" ht="15.75">
      <c r="B143" s="45" t="s">
        <v>1767</v>
      </c>
      <c r="C143" s="34">
        <v>15</v>
      </c>
      <c r="D143" s="188">
        <v>2.7</v>
      </c>
      <c r="E143" s="188">
        <v>1.4</v>
      </c>
      <c r="F143" s="188">
        <v>0.2</v>
      </c>
      <c r="G143" s="36">
        <v>24.7</v>
      </c>
      <c r="H143" s="188">
        <v>7.6</v>
      </c>
      <c r="I143" s="188">
        <v>10.3</v>
      </c>
      <c r="J143" s="188">
        <v>0.2</v>
      </c>
      <c r="K143" s="188">
        <v>0.1</v>
      </c>
      <c r="L143" s="27" t="s">
        <v>1768</v>
      </c>
      <c r="M143" s="45"/>
    </row>
    <row r="144" spans="2:13" ht="15.75">
      <c r="B144" s="45" t="s">
        <v>1767</v>
      </c>
      <c r="C144" s="34">
        <v>21</v>
      </c>
      <c r="D144" s="188">
        <v>3.9</v>
      </c>
      <c r="E144" s="188">
        <v>2</v>
      </c>
      <c r="F144" s="188">
        <v>0.3</v>
      </c>
      <c r="G144" s="36">
        <v>35</v>
      </c>
      <c r="H144" s="188">
        <v>10.8</v>
      </c>
      <c r="I144" s="188">
        <v>14.7</v>
      </c>
      <c r="J144" s="188">
        <v>0.3</v>
      </c>
      <c r="K144" s="188">
        <v>0.1</v>
      </c>
      <c r="L144" s="27" t="s">
        <v>1768</v>
      </c>
      <c r="M144" s="45"/>
    </row>
    <row r="145" spans="2:13" ht="15.75">
      <c r="B145" s="45" t="s">
        <v>1769</v>
      </c>
      <c r="C145" s="34">
        <v>15</v>
      </c>
      <c r="D145" s="188">
        <v>3.5</v>
      </c>
      <c r="E145" s="188">
        <v>2.3</v>
      </c>
      <c r="F145" s="188">
        <v>0.2</v>
      </c>
      <c r="G145" s="36">
        <v>35.3</v>
      </c>
      <c r="H145" s="188">
        <v>4.5</v>
      </c>
      <c r="I145" s="188">
        <v>4.9</v>
      </c>
      <c r="J145" s="188">
        <v>0.1</v>
      </c>
      <c r="K145" s="188">
        <v>0.1</v>
      </c>
      <c r="L145" s="27" t="s">
        <v>1768</v>
      </c>
      <c r="M145" s="99"/>
    </row>
    <row r="146" spans="2:13" ht="15.75">
      <c r="B146" s="45" t="s">
        <v>1769</v>
      </c>
      <c r="C146" s="34">
        <v>21</v>
      </c>
      <c r="D146" s="188">
        <v>4.9</v>
      </c>
      <c r="E146" s="188">
        <v>3.3</v>
      </c>
      <c r="F146" s="188">
        <v>0.3</v>
      </c>
      <c r="G146" s="36">
        <v>49.9</v>
      </c>
      <c r="H146" s="188">
        <v>6.4</v>
      </c>
      <c r="I146" s="188">
        <v>7</v>
      </c>
      <c r="J146" s="188">
        <v>0.2</v>
      </c>
      <c r="K146" s="188">
        <v>0.2</v>
      </c>
      <c r="L146" s="27" t="s">
        <v>1768</v>
      </c>
      <c r="M146" s="99"/>
    </row>
    <row r="147" spans="2:13" ht="15.75">
      <c r="B147" s="45" t="s">
        <v>1770</v>
      </c>
      <c r="C147" s="34">
        <v>18</v>
      </c>
      <c r="D147" s="188">
        <v>0.4</v>
      </c>
      <c r="E147" s="188">
        <v>1.3</v>
      </c>
      <c r="F147" s="188">
        <v>0.6</v>
      </c>
      <c r="G147" s="36">
        <v>15.4</v>
      </c>
      <c r="H147" s="188">
        <v>17.6</v>
      </c>
      <c r="I147" s="188">
        <v>3.3</v>
      </c>
      <c r="J147" s="188">
        <v>0.2</v>
      </c>
      <c r="K147" s="188">
        <v>5.2</v>
      </c>
      <c r="L147" s="27" t="s">
        <v>1771</v>
      </c>
      <c r="M147" s="99"/>
    </row>
    <row r="148" spans="2:13" ht="15.75">
      <c r="B148" s="45" t="s">
        <v>1770</v>
      </c>
      <c r="C148" s="34">
        <v>21</v>
      </c>
      <c r="D148" s="188">
        <v>0.6</v>
      </c>
      <c r="E148" s="188">
        <v>1.3</v>
      </c>
      <c r="F148" s="188">
        <v>0.8</v>
      </c>
      <c r="G148" s="36">
        <v>17.7</v>
      </c>
      <c r="H148" s="188">
        <v>24.5</v>
      </c>
      <c r="I148" s="188">
        <v>4.6</v>
      </c>
      <c r="J148" s="188">
        <v>0.3</v>
      </c>
      <c r="K148" s="188">
        <v>7.2</v>
      </c>
      <c r="L148" s="27" t="s">
        <v>1771</v>
      </c>
      <c r="M148" s="99"/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zoomScale="115" zoomScaleNormal="115" zoomScalePageLayoutView="0" workbookViewId="0" topLeftCell="B46">
      <selection activeCell="C63" sqref="C63"/>
    </sheetView>
  </sheetViews>
  <sheetFormatPr defaultColWidth="10.25390625" defaultRowHeight="12.75"/>
  <cols>
    <col min="1" max="1" width="0" style="93" hidden="1" customWidth="1"/>
    <col min="2" max="2" width="40.375" style="123" customWidth="1"/>
    <col min="3" max="3" width="10.375" style="256" customWidth="1"/>
    <col min="4" max="6" width="10.375" style="127" customWidth="1"/>
    <col min="7" max="7" width="10.00390625" style="127" customWidth="1"/>
    <col min="8" max="11" width="10.375" style="127" customWidth="1"/>
    <col min="12" max="12" width="25.125" style="123" customWidth="1"/>
    <col min="13" max="16384" width="10.25390625" style="93" customWidth="1"/>
  </cols>
  <sheetData>
    <row r="1" spans="1:12" ht="18.75" customHeight="1">
      <c r="A1" s="930"/>
      <c r="B1" s="929" t="s">
        <v>1</v>
      </c>
      <c r="C1" s="929" t="s">
        <v>212</v>
      </c>
      <c r="D1" s="929" t="s">
        <v>213</v>
      </c>
      <c r="E1" s="929"/>
      <c r="F1" s="929"/>
      <c r="G1" s="929"/>
      <c r="H1" s="925" t="s">
        <v>214</v>
      </c>
      <c r="I1" s="925"/>
      <c r="J1" s="925"/>
      <c r="K1" s="922" t="s">
        <v>215</v>
      </c>
      <c r="L1" s="922" t="s">
        <v>7</v>
      </c>
    </row>
    <row r="2" spans="1:12" ht="42.75" customHeight="1">
      <c r="A2" s="930"/>
      <c r="B2" s="929"/>
      <c r="C2" s="929"/>
      <c r="D2" s="81" t="s">
        <v>217</v>
      </c>
      <c r="E2" s="81" t="s">
        <v>218</v>
      </c>
      <c r="F2" s="81" t="s">
        <v>219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</row>
    <row r="3" spans="1:12" ht="13.5" customHeight="1">
      <c r="A3" s="274" t="s">
        <v>1772</v>
      </c>
      <c r="B3" s="53" t="s">
        <v>1773</v>
      </c>
      <c r="C3" s="54">
        <v>100</v>
      </c>
      <c r="D3" s="35">
        <v>14.8</v>
      </c>
      <c r="E3" s="35">
        <v>7.3</v>
      </c>
      <c r="F3" s="35">
        <v>14.6</v>
      </c>
      <c r="G3" s="36">
        <v>185</v>
      </c>
      <c r="H3" s="35">
        <v>94.1</v>
      </c>
      <c r="I3" s="35">
        <v>18.5</v>
      </c>
      <c r="J3" s="35">
        <v>0</v>
      </c>
      <c r="K3" s="35">
        <v>0.2</v>
      </c>
      <c r="L3" s="55" t="s">
        <v>1774</v>
      </c>
    </row>
    <row r="4" spans="1:12" ht="13.5" customHeight="1">
      <c r="A4" s="274"/>
      <c r="B4" s="53" t="s">
        <v>1773</v>
      </c>
      <c r="C4" s="54">
        <v>130</v>
      </c>
      <c r="D4" s="35">
        <v>19.2</v>
      </c>
      <c r="E4" s="35">
        <v>9.5</v>
      </c>
      <c r="F4" s="35">
        <v>19</v>
      </c>
      <c r="G4" s="36">
        <v>241</v>
      </c>
      <c r="H4" s="35">
        <v>122.3</v>
      </c>
      <c r="I4" s="35">
        <v>24.1</v>
      </c>
      <c r="J4" s="35">
        <v>0</v>
      </c>
      <c r="K4" s="35">
        <v>0.3</v>
      </c>
      <c r="L4" s="55" t="s">
        <v>1774</v>
      </c>
    </row>
    <row r="5" spans="1:12" ht="15.75" customHeight="1">
      <c r="A5" s="274"/>
      <c r="B5" s="53" t="s">
        <v>1773</v>
      </c>
      <c r="C5" s="54">
        <v>150</v>
      </c>
      <c r="D5" s="275">
        <v>22.2</v>
      </c>
      <c r="E5" s="275">
        <v>10.95</v>
      </c>
      <c r="F5" s="275">
        <v>21.9</v>
      </c>
      <c r="G5" s="276">
        <v>277.5</v>
      </c>
      <c r="H5" s="275">
        <v>141.15</v>
      </c>
      <c r="I5" s="275">
        <v>27.75</v>
      </c>
      <c r="J5" s="275">
        <v>0</v>
      </c>
      <c r="K5" s="275">
        <v>0.3</v>
      </c>
      <c r="L5" s="55" t="s">
        <v>1774</v>
      </c>
    </row>
    <row r="6" spans="1:12" ht="13.5" customHeight="1">
      <c r="A6" s="274"/>
      <c r="B6" s="53" t="s">
        <v>1773</v>
      </c>
      <c r="C6" s="54">
        <v>200</v>
      </c>
      <c r="D6" s="275">
        <v>29.6</v>
      </c>
      <c r="E6" s="275">
        <v>14.6</v>
      </c>
      <c r="F6" s="275">
        <v>29.2</v>
      </c>
      <c r="G6" s="276">
        <v>370</v>
      </c>
      <c r="H6" s="275">
        <v>188.2</v>
      </c>
      <c r="I6" s="275">
        <v>37</v>
      </c>
      <c r="J6" s="275">
        <v>0</v>
      </c>
      <c r="K6" s="275">
        <v>0.4</v>
      </c>
      <c r="L6" s="55" t="s">
        <v>1774</v>
      </c>
    </row>
    <row r="7" spans="1:12" ht="13.5" customHeight="1">
      <c r="A7" s="274"/>
      <c r="B7" s="53" t="s">
        <v>1775</v>
      </c>
      <c r="C7" s="24" t="s">
        <v>1776</v>
      </c>
      <c r="D7" s="35">
        <v>14.8</v>
      </c>
      <c r="E7" s="35">
        <v>10.9</v>
      </c>
      <c r="F7" s="35">
        <v>15.3</v>
      </c>
      <c r="G7" s="36">
        <v>218</v>
      </c>
      <c r="H7" s="35">
        <v>95.3</v>
      </c>
      <c r="I7" s="35">
        <v>18.5</v>
      </c>
      <c r="J7" s="35">
        <v>0.6</v>
      </c>
      <c r="K7" s="35">
        <v>0.2</v>
      </c>
      <c r="L7" s="55" t="s">
        <v>1774</v>
      </c>
    </row>
    <row r="8" spans="1:12" ht="13.5" customHeight="1">
      <c r="A8" s="274"/>
      <c r="B8" s="53" t="s">
        <v>1775</v>
      </c>
      <c r="C8" s="24" t="s">
        <v>1777</v>
      </c>
      <c r="D8" s="35">
        <v>22.2</v>
      </c>
      <c r="E8" s="35">
        <v>16.4</v>
      </c>
      <c r="F8" s="35">
        <v>23</v>
      </c>
      <c r="G8" s="36">
        <v>327</v>
      </c>
      <c r="H8" s="35">
        <v>143</v>
      </c>
      <c r="I8" s="35">
        <v>27.8</v>
      </c>
      <c r="J8" s="35">
        <v>0.9</v>
      </c>
      <c r="K8" s="35">
        <v>0.3</v>
      </c>
      <c r="L8" s="55" t="s">
        <v>1774</v>
      </c>
    </row>
    <row r="9" spans="1:12" ht="13.5" customHeight="1">
      <c r="A9" s="122"/>
      <c r="B9" s="53" t="s">
        <v>1778</v>
      </c>
      <c r="C9" s="277" t="s">
        <v>1779</v>
      </c>
      <c r="D9" s="35">
        <v>14.8</v>
      </c>
      <c r="E9" s="35">
        <v>7.4</v>
      </c>
      <c r="F9" s="35">
        <v>24.8</v>
      </c>
      <c r="G9" s="36">
        <v>225</v>
      </c>
      <c r="H9" s="35">
        <v>94.6</v>
      </c>
      <c r="I9" s="35">
        <v>8.5</v>
      </c>
      <c r="J9" s="35">
        <v>0.6</v>
      </c>
      <c r="K9" s="35">
        <v>0.2</v>
      </c>
      <c r="L9" s="55" t="s">
        <v>1774</v>
      </c>
    </row>
    <row r="10" spans="1:12" ht="13.5" customHeight="1">
      <c r="A10" s="274" t="s">
        <v>1780</v>
      </c>
      <c r="B10" s="53" t="s">
        <v>1778</v>
      </c>
      <c r="C10" s="54" t="s">
        <v>236</v>
      </c>
      <c r="D10" s="278">
        <v>22.2</v>
      </c>
      <c r="E10" s="278">
        <v>11.1</v>
      </c>
      <c r="F10" s="278">
        <v>37.2</v>
      </c>
      <c r="G10" s="279">
        <v>338</v>
      </c>
      <c r="H10" s="278">
        <v>141.9</v>
      </c>
      <c r="I10" s="278">
        <v>12.8</v>
      </c>
      <c r="J10" s="278">
        <v>0.9</v>
      </c>
      <c r="K10" s="278">
        <v>0.3</v>
      </c>
      <c r="L10" s="55" t="s">
        <v>1774</v>
      </c>
    </row>
    <row r="11" spans="1:12" ht="13.5" customHeight="1">
      <c r="A11" s="274"/>
      <c r="B11" s="53" t="s">
        <v>1781</v>
      </c>
      <c r="C11" s="54">
        <v>130</v>
      </c>
      <c r="D11" s="278">
        <v>24.3</v>
      </c>
      <c r="E11" s="278">
        <v>16.4</v>
      </c>
      <c r="F11" s="278">
        <v>14.8</v>
      </c>
      <c r="G11" s="279">
        <v>263</v>
      </c>
      <c r="H11" s="278">
        <v>202.5</v>
      </c>
      <c r="I11" s="278">
        <v>33.8</v>
      </c>
      <c r="J11" s="278">
        <v>1</v>
      </c>
      <c r="K11" s="278">
        <v>0.4</v>
      </c>
      <c r="L11" s="55" t="s">
        <v>1782</v>
      </c>
    </row>
    <row r="12" spans="1:12" ht="13.5" customHeight="1">
      <c r="A12" s="274"/>
      <c r="B12" s="53" t="s">
        <v>1781</v>
      </c>
      <c r="C12" s="54">
        <v>100</v>
      </c>
      <c r="D12" s="35">
        <v>18.69</v>
      </c>
      <c r="E12" s="35">
        <v>12.6</v>
      </c>
      <c r="F12" s="35">
        <v>11.4</v>
      </c>
      <c r="G12" s="36">
        <v>234</v>
      </c>
      <c r="H12" s="35">
        <v>155.8</v>
      </c>
      <c r="I12" s="35">
        <v>26</v>
      </c>
      <c r="J12" s="35">
        <v>0.8</v>
      </c>
      <c r="K12" s="35">
        <v>0.3</v>
      </c>
      <c r="L12" s="55" t="s">
        <v>1782</v>
      </c>
    </row>
    <row r="13" spans="1:12" ht="13.5" customHeight="1">
      <c r="A13" s="274"/>
      <c r="B13" s="53" t="s">
        <v>1781</v>
      </c>
      <c r="C13" s="54">
        <v>150</v>
      </c>
      <c r="D13" s="35">
        <v>28.05</v>
      </c>
      <c r="E13" s="35">
        <v>18.9</v>
      </c>
      <c r="F13" s="35">
        <v>17.1</v>
      </c>
      <c r="G13" s="36">
        <v>351</v>
      </c>
      <c r="H13" s="35">
        <v>233.7</v>
      </c>
      <c r="I13" s="35">
        <v>39</v>
      </c>
      <c r="J13" s="35">
        <v>1.2</v>
      </c>
      <c r="K13" s="35">
        <v>0.45</v>
      </c>
      <c r="L13" s="55" t="s">
        <v>1782</v>
      </c>
    </row>
    <row r="14" spans="1:12" ht="13.5" customHeight="1">
      <c r="A14" s="274"/>
      <c r="B14" s="53" t="s">
        <v>1783</v>
      </c>
      <c r="C14" s="277" t="s">
        <v>1776</v>
      </c>
      <c r="D14" s="35">
        <v>18.7</v>
      </c>
      <c r="E14" s="35">
        <v>16.2</v>
      </c>
      <c r="F14" s="35">
        <v>11.5</v>
      </c>
      <c r="G14" s="36">
        <v>267</v>
      </c>
      <c r="H14" s="35">
        <v>157</v>
      </c>
      <c r="I14" s="35">
        <v>26</v>
      </c>
      <c r="J14" s="35">
        <v>0.8</v>
      </c>
      <c r="K14" s="35">
        <v>0.3</v>
      </c>
      <c r="L14" s="55" t="s">
        <v>1782</v>
      </c>
    </row>
    <row r="15" spans="1:12" ht="13.5" customHeight="1">
      <c r="A15" s="122"/>
      <c r="B15" s="53" t="s">
        <v>1783</v>
      </c>
      <c r="C15" s="54" t="s">
        <v>1777</v>
      </c>
      <c r="D15" s="278">
        <v>24.3</v>
      </c>
      <c r="E15" s="278">
        <v>17.3</v>
      </c>
      <c r="F15" s="278">
        <v>401</v>
      </c>
      <c r="G15" s="279">
        <v>235.5</v>
      </c>
      <c r="H15" s="278">
        <v>39</v>
      </c>
      <c r="I15" s="278">
        <v>1.2</v>
      </c>
      <c r="J15" s="278">
        <v>0.5</v>
      </c>
      <c r="K15" s="278">
        <v>0.25</v>
      </c>
      <c r="L15" s="55" t="s">
        <v>1782</v>
      </c>
    </row>
    <row r="16" spans="1:12" ht="13.5" customHeight="1">
      <c r="A16" s="122"/>
      <c r="B16" s="53" t="s">
        <v>1784</v>
      </c>
      <c r="C16" s="54" t="s">
        <v>1785</v>
      </c>
      <c r="D16" s="278">
        <v>18.8</v>
      </c>
      <c r="E16" s="278">
        <v>12.7</v>
      </c>
      <c r="F16" s="278">
        <v>25</v>
      </c>
      <c r="G16" s="279">
        <v>287</v>
      </c>
      <c r="H16" s="278">
        <v>158</v>
      </c>
      <c r="I16" s="278">
        <v>27</v>
      </c>
      <c r="J16" s="278">
        <v>1.1</v>
      </c>
      <c r="K16" s="278">
        <v>0.6</v>
      </c>
      <c r="L16" s="55" t="s">
        <v>1782</v>
      </c>
    </row>
    <row r="17" spans="1:12" ht="13.5" customHeight="1">
      <c r="A17" s="122"/>
      <c r="B17" s="53" t="s">
        <v>1784</v>
      </c>
      <c r="C17" s="54" t="s">
        <v>1786</v>
      </c>
      <c r="D17" s="278">
        <v>28.2</v>
      </c>
      <c r="E17" s="278">
        <v>19.1</v>
      </c>
      <c r="F17" s="278">
        <v>37.5</v>
      </c>
      <c r="G17" s="279">
        <v>431</v>
      </c>
      <c r="H17" s="278">
        <v>237</v>
      </c>
      <c r="I17" s="278">
        <v>40.5</v>
      </c>
      <c r="J17" s="278">
        <v>1.7</v>
      </c>
      <c r="K17" s="278">
        <v>0.9</v>
      </c>
      <c r="L17" s="55" t="s">
        <v>1782</v>
      </c>
    </row>
    <row r="18" spans="1:12" ht="13.5" customHeight="1">
      <c r="A18" s="274" t="s">
        <v>1787</v>
      </c>
      <c r="B18" s="53" t="s">
        <v>1788</v>
      </c>
      <c r="C18" s="54">
        <v>100</v>
      </c>
      <c r="D18" s="35">
        <v>12.6</v>
      </c>
      <c r="E18" s="35">
        <v>9.5</v>
      </c>
      <c r="F18" s="35">
        <v>16.1</v>
      </c>
      <c r="G18" s="36">
        <v>200</v>
      </c>
      <c r="H18" s="35">
        <v>99.1</v>
      </c>
      <c r="I18" s="35">
        <v>26</v>
      </c>
      <c r="J18" s="35">
        <v>1</v>
      </c>
      <c r="K18" s="35">
        <v>4.4</v>
      </c>
      <c r="L18" s="55" t="s">
        <v>1789</v>
      </c>
    </row>
    <row r="19" spans="1:12" ht="13.5" customHeight="1">
      <c r="A19" s="274"/>
      <c r="B19" s="53" t="s">
        <v>1788</v>
      </c>
      <c r="C19" s="54">
        <v>150</v>
      </c>
      <c r="D19" s="35">
        <v>18.9</v>
      </c>
      <c r="E19" s="35">
        <v>14.25</v>
      </c>
      <c r="F19" s="35">
        <v>24.15</v>
      </c>
      <c r="G19" s="36">
        <v>300</v>
      </c>
      <c r="H19" s="35">
        <v>148.65</v>
      </c>
      <c r="I19" s="35">
        <v>39</v>
      </c>
      <c r="J19" s="35">
        <v>1.5</v>
      </c>
      <c r="K19" s="35">
        <v>6.6</v>
      </c>
      <c r="L19" s="55" t="s">
        <v>1789</v>
      </c>
    </row>
    <row r="20" spans="1:12" ht="13.5" customHeight="1">
      <c r="A20" s="274"/>
      <c r="B20" s="53" t="s">
        <v>1790</v>
      </c>
      <c r="C20" s="277" t="s">
        <v>1791</v>
      </c>
      <c r="D20" s="35">
        <v>13.2</v>
      </c>
      <c r="E20" s="35">
        <v>11.1</v>
      </c>
      <c r="F20" s="35">
        <v>18.2</v>
      </c>
      <c r="G20" s="36">
        <v>225</v>
      </c>
      <c r="H20" s="35">
        <v>118.8</v>
      </c>
      <c r="I20" s="35">
        <v>28.8</v>
      </c>
      <c r="J20" s="35">
        <v>2.9</v>
      </c>
      <c r="K20" s="35">
        <v>4.5</v>
      </c>
      <c r="L20" s="55" t="s">
        <v>1789</v>
      </c>
    </row>
    <row r="21" spans="1:12" ht="13.5" customHeight="1">
      <c r="A21" s="274"/>
      <c r="B21" s="53" t="s">
        <v>1790</v>
      </c>
      <c r="C21" s="54" t="s">
        <v>1792</v>
      </c>
      <c r="D21" s="278">
        <v>19.8</v>
      </c>
      <c r="E21" s="278">
        <v>16.7</v>
      </c>
      <c r="F21" s="278">
        <v>27.3</v>
      </c>
      <c r="G21" s="279">
        <v>338</v>
      </c>
      <c r="H21" s="278">
        <v>178.2</v>
      </c>
      <c r="I21" s="278">
        <v>43.2</v>
      </c>
      <c r="J21" s="278">
        <v>4.4</v>
      </c>
      <c r="K21" s="278">
        <v>6.8</v>
      </c>
      <c r="L21" s="55" t="s">
        <v>1789</v>
      </c>
    </row>
    <row r="22" spans="1:12" ht="13.5" customHeight="1">
      <c r="A22" s="122"/>
      <c r="B22" s="53" t="s">
        <v>1793</v>
      </c>
      <c r="C22" s="54" t="s">
        <v>1791</v>
      </c>
      <c r="D22" s="278">
        <v>12.6</v>
      </c>
      <c r="E22" s="278">
        <v>9.5</v>
      </c>
      <c r="F22" s="278">
        <v>16.1</v>
      </c>
      <c r="G22" s="279">
        <v>200</v>
      </c>
      <c r="H22" s="278">
        <v>99.1</v>
      </c>
      <c r="I22" s="278">
        <v>26</v>
      </c>
      <c r="J22" s="278">
        <v>1</v>
      </c>
      <c r="K22" s="278">
        <v>4.4</v>
      </c>
      <c r="L22" s="55" t="s">
        <v>1789</v>
      </c>
    </row>
    <row r="23" spans="1:12" ht="13.5" customHeight="1">
      <c r="A23" s="122"/>
      <c r="B23" s="53" t="s">
        <v>1793</v>
      </c>
      <c r="C23" s="54" t="s">
        <v>1792</v>
      </c>
      <c r="D23" s="278">
        <v>18.9</v>
      </c>
      <c r="E23" s="278">
        <v>14.3</v>
      </c>
      <c r="F23" s="278">
        <v>24.2</v>
      </c>
      <c r="G23" s="279">
        <v>300</v>
      </c>
      <c r="H23" s="278">
        <v>148.7</v>
      </c>
      <c r="I23" s="278">
        <v>399</v>
      </c>
      <c r="J23" s="278">
        <v>1.5</v>
      </c>
      <c r="K23" s="278">
        <v>6.6</v>
      </c>
      <c r="L23" s="55" t="s">
        <v>1789</v>
      </c>
    </row>
    <row r="24" spans="1:12" ht="13.5" customHeight="1">
      <c r="A24" s="274" t="s">
        <v>1794</v>
      </c>
      <c r="B24" s="53" t="s">
        <v>1795</v>
      </c>
      <c r="C24" s="54">
        <v>100</v>
      </c>
      <c r="D24" s="35">
        <v>14.1</v>
      </c>
      <c r="E24" s="35">
        <v>11.6</v>
      </c>
      <c r="F24" s="35">
        <v>21.1</v>
      </c>
      <c r="G24" s="36">
        <v>245</v>
      </c>
      <c r="H24" s="35">
        <v>117</v>
      </c>
      <c r="I24" s="35">
        <v>27.4</v>
      </c>
      <c r="J24" s="35">
        <v>0.8</v>
      </c>
      <c r="K24" s="35">
        <v>0.7</v>
      </c>
      <c r="L24" s="55" t="s">
        <v>1796</v>
      </c>
    </row>
    <row r="25" spans="1:12" ht="13.5" customHeight="1">
      <c r="A25" s="274"/>
      <c r="B25" s="53" t="s">
        <v>1795</v>
      </c>
      <c r="C25" s="54">
        <v>150</v>
      </c>
      <c r="D25" s="35">
        <v>21.15</v>
      </c>
      <c r="E25" s="35">
        <v>17.4</v>
      </c>
      <c r="F25" s="35">
        <v>31.65</v>
      </c>
      <c r="G25" s="36">
        <v>367.5</v>
      </c>
      <c r="H25" s="35">
        <v>175.5</v>
      </c>
      <c r="I25" s="35">
        <v>41.1</v>
      </c>
      <c r="J25" s="35">
        <v>1.2</v>
      </c>
      <c r="K25" s="35">
        <v>1.05</v>
      </c>
      <c r="L25" s="55" t="s">
        <v>1796</v>
      </c>
    </row>
    <row r="26" spans="1:12" ht="13.5" customHeight="1">
      <c r="A26" s="122"/>
      <c r="B26" s="53" t="s">
        <v>1797</v>
      </c>
      <c r="C26" s="54" t="s">
        <v>1791</v>
      </c>
      <c r="D26" s="35">
        <v>14.7</v>
      </c>
      <c r="E26" s="35">
        <v>13</v>
      </c>
      <c r="F26" s="35">
        <v>22.1</v>
      </c>
      <c r="G26" s="36">
        <v>275</v>
      </c>
      <c r="H26" s="35">
        <v>135.8</v>
      </c>
      <c r="I26" s="35">
        <v>30</v>
      </c>
      <c r="J26" s="35">
        <v>0.9</v>
      </c>
      <c r="K26" s="35">
        <v>0.8</v>
      </c>
      <c r="L26" s="55" t="s">
        <v>1796</v>
      </c>
    </row>
    <row r="27" spans="1:12" ht="13.5" customHeight="1">
      <c r="A27" s="122"/>
      <c r="B27" s="53" t="s">
        <v>1797</v>
      </c>
      <c r="C27" s="54" t="s">
        <v>1792</v>
      </c>
      <c r="D27" s="35">
        <v>22.1</v>
      </c>
      <c r="E27" s="35">
        <v>19.5</v>
      </c>
      <c r="F27" s="35">
        <v>33.2</v>
      </c>
      <c r="G27" s="36">
        <v>413</v>
      </c>
      <c r="H27" s="35">
        <v>203.7</v>
      </c>
      <c r="I27" s="35">
        <v>45</v>
      </c>
      <c r="J27" s="35">
        <v>1.4</v>
      </c>
      <c r="K27" s="35">
        <v>1.2</v>
      </c>
      <c r="L27" s="55" t="s">
        <v>1796</v>
      </c>
    </row>
    <row r="28" spans="1:12" ht="13.5" customHeight="1">
      <c r="A28" s="122"/>
      <c r="B28" s="53" t="s">
        <v>1798</v>
      </c>
      <c r="C28" s="54" t="s">
        <v>1791</v>
      </c>
      <c r="D28" s="35">
        <v>14.5</v>
      </c>
      <c r="E28" s="35">
        <v>13.1</v>
      </c>
      <c r="F28" s="35">
        <v>22.9</v>
      </c>
      <c r="G28" s="36">
        <v>267</v>
      </c>
      <c r="H28" s="35">
        <v>125.2</v>
      </c>
      <c r="I28" s="35">
        <v>29</v>
      </c>
      <c r="J28" s="35">
        <v>0.9</v>
      </c>
      <c r="K28" s="35">
        <v>0.7</v>
      </c>
      <c r="L28" s="55" t="s">
        <v>1796</v>
      </c>
    </row>
    <row r="29" spans="1:12" s="364" customFormat="1" ht="13.5" customHeight="1">
      <c r="A29" s="360"/>
      <c r="B29" s="353" t="s">
        <v>1798</v>
      </c>
      <c r="C29" s="361" t="s">
        <v>1792</v>
      </c>
      <c r="D29" s="362">
        <v>21.8</v>
      </c>
      <c r="E29" s="362">
        <v>19.7</v>
      </c>
      <c r="F29" s="362">
        <v>34.4</v>
      </c>
      <c r="G29" s="363">
        <v>401</v>
      </c>
      <c r="H29" s="362">
        <v>187.8</v>
      </c>
      <c r="I29" s="362">
        <v>43.5</v>
      </c>
      <c r="J29" s="362">
        <v>1.4</v>
      </c>
      <c r="K29" s="362">
        <v>1.1</v>
      </c>
      <c r="L29" s="357" t="s">
        <v>1796</v>
      </c>
    </row>
    <row r="30" spans="1:12" s="364" customFormat="1" ht="13.5" customHeight="1">
      <c r="A30" s="365" t="s">
        <v>1799</v>
      </c>
      <c r="B30" s="353" t="s">
        <v>1800</v>
      </c>
      <c r="C30" s="361">
        <v>100</v>
      </c>
      <c r="D30" s="358">
        <v>15.1</v>
      </c>
      <c r="E30" s="358">
        <v>10.7</v>
      </c>
      <c r="F30" s="358">
        <v>24.3</v>
      </c>
      <c r="G30" s="359">
        <v>256</v>
      </c>
      <c r="H30" s="358">
        <v>129.9</v>
      </c>
      <c r="I30" s="358">
        <v>22.9</v>
      </c>
      <c r="J30" s="358">
        <v>1</v>
      </c>
      <c r="K30" s="358">
        <v>0.2</v>
      </c>
      <c r="L30" s="357" t="s">
        <v>1801</v>
      </c>
    </row>
    <row r="31" spans="1:12" s="364" customFormat="1" ht="13.5" customHeight="1">
      <c r="A31" s="365"/>
      <c r="B31" s="353" t="s">
        <v>1800</v>
      </c>
      <c r="C31" s="361">
        <v>150</v>
      </c>
      <c r="D31" s="358">
        <v>22.65</v>
      </c>
      <c r="E31" s="358">
        <v>16.05</v>
      </c>
      <c r="F31" s="358">
        <v>36.45</v>
      </c>
      <c r="G31" s="359">
        <v>384</v>
      </c>
      <c r="H31" s="358">
        <v>194.85</v>
      </c>
      <c r="I31" s="358">
        <v>34.35</v>
      </c>
      <c r="J31" s="358">
        <v>1.5</v>
      </c>
      <c r="K31" s="358">
        <v>0.3</v>
      </c>
      <c r="L31" s="357" t="s">
        <v>1801</v>
      </c>
    </row>
    <row r="32" spans="1:12" s="364" customFormat="1" ht="13.5" customHeight="1">
      <c r="A32" s="365" t="s">
        <v>1802</v>
      </c>
      <c r="B32" s="353" t="s">
        <v>112</v>
      </c>
      <c r="C32" s="361">
        <v>100</v>
      </c>
      <c r="D32" s="358">
        <v>14.7</v>
      </c>
      <c r="E32" s="358">
        <v>9.9</v>
      </c>
      <c r="F32" s="358">
        <v>19</v>
      </c>
      <c r="G32" s="359">
        <v>224</v>
      </c>
      <c r="H32" s="358">
        <v>120.5</v>
      </c>
      <c r="I32" s="358">
        <v>22.4</v>
      </c>
      <c r="J32" s="358">
        <v>0.6</v>
      </c>
      <c r="K32" s="358">
        <v>0.2</v>
      </c>
      <c r="L32" s="357" t="s">
        <v>113</v>
      </c>
    </row>
    <row r="33" spans="1:12" s="364" customFormat="1" ht="13.5" customHeight="1">
      <c r="A33" s="365"/>
      <c r="B33" s="353" t="s">
        <v>112</v>
      </c>
      <c r="C33" s="361">
        <v>130</v>
      </c>
      <c r="D33" s="358">
        <v>19.11</v>
      </c>
      <c r="E33" s="358">
        <v>12.9</v>
      </c>
      <c r="F33" s="358">
        <v>24.7</v>
      </c>
      <c r="G33" s="359">
        <v>291</v>
      </c>
      <c r="H33" s="358">
        <v>156.7</v>
      </c>
      <c r="I33" s="358">
        <v>29.1</v>
      </c>
      <c r="J33" s="358">
        <v>0.8</v>
      </c>
      <c r="K33" s="358">
        <v>0.30000000000000004</v>
      </c>
      <c r="L33" s="357" t="s">
        <v>113</v>
      </c>
    </row>
    <row r="34" spans="1:12" s="364" customFormat="1" ht="13.5" customHeight="1">
      <c r="A34" s="365"/>
      <c r="B34" s="353" t="s">
        <v>112</v>
      </c>
      <c r="C34" s="361">
        <v>150</v>
      </c>
      <c r="D34" s="358">
        <v>22.1</v>
      </c>
      <c r="E34" s="358">
        <v>14.9</v>
      </c>
      <c r="F34" s="358">
        <v>28.5</v>
      </c>
      <c r="G34" s="359">
        <v>336</v>
      </c>
      <c r="H34" s="358">
        <v>180.8</v>
      </c>
      <c r="I34" s="358">
        <v>33.6</v>
      </c>
      <c r="J34" s="358">
        <v>0.9</v>
      </c>
      <c r="K34" s="358">
        <v>0.3</v>
      </c>
      <c r="L34" s="357" t="s">
        <v>113</v>
      </c>
    </row>
    <row r="35" spans="1:12" s="364" customFormat="1" ht="13.5" customHeight="1">
      <c r="A35" s="360"/>
      <c r="B35" s="353" t="s">
        <v>1803</v>
      </c>
      <c r="C35" s="361">
        <v>100</v>
      </c>
      <c r="D35" s="366">
        <v>17.76</v>
      </c>
      <c r="E35" s="366">
        <v>12.1</v>
      </c>
      <c r="F35" s="366">
        <v>18.37</v>
      </c>
      <c r="G35" s="367">
        <v>253</v>
      </c>
      <c r="H35" s="366">
        <v>148</v>
      </c>
      <c r="I35" s="366">
        <v>24.4</v>
      </c>
      <c r="J35" s="366">
        <v>0.8</v>
      </c>
      <c r="K35" s="366">
        <v>0.2</v>
      </c>
      <c r="L35" s="357" t="s">
        <v>69</v>
      </c>
    </row>
    <row r="36" spans="1:12" s="364" customFormat="1" ht="13.5" customHeight="1">
      <c r="A36" s="360"/>
      <c r="B36" s="353" t="s">
        <v>1803</v>
      </c>
      <c r="C36" s="361">
        <v>150</v>
      </c>
      <c r="D36" s="366">
        <v>26.7</v>
      </c>
      <c r="E36" s="366">
        <v>18.2</v>
      </c>
      <c r="F36" s="366">
        <v>27.6</v>
      </c>
      <c r="G36" s="367">
        <v>380</v>
      </c>
      <c r="H36" s="366">
        <v>222</v>
      </c>
      <c r="I36" s="366">
        <v>36.6</v>
      </c>
      <c r="J36" s="366">
        <v>1.2</v>
      </c>
      <c r="K36" s="366">
        <v>0.3</v>
      </c>
      <c r="L36" s="357" t="s">
        <v>69</v>
      </c>
    </row>
    <row r="37" spans="1:12" s="364" customFormat="1" ht="13.5" customHeight="1">
      <c r="A37" s="360"/>
      <c r="B37" s="353" t="s">
        <v>68</v>
      </c>
      <c r="C37" s="361">
        <v>100</v>
      </c>
      <c r="D37" s="366">
        <v>17.54</v>
      </c>
      <c r="E37" s="366">
        <v>12.05</v>
      </c>
      <c r="F37" s="366">
        <v>17.15</v>
      </c>
      <c r="G37" s="367">
        <v>247</v>
      </c>
      <c r="H37" s="366">
        <v>147.3</v>
      </c>
      <c r="I37" s="366">
        <v>22.2</v>
      </c>
      <c r="J37" s="366">
        <v>0.7</v>
      </c>
      <c r="K37" s="366">
        <v>0.24</v>
      </c>
      <c r="L37" s="357" t="s">
        <v>69</v>
      </c>
    </row>
    <row r="38" spans="1:12" s="364" customFormat="1" ht="13.5" customHeight="1">
      <c r="A38" s="360"/>
      <c r="B38" s="353" t="s">
        <v>68</v>
      </c>
      <c r="C38" s="361">
        <v>130</v>
      </c>
      <c r="D38" s="366">
        <v>22.8</v>
      </c>
      <c r="E38" s="366">
        <v>15.7</v>
      </c>
      <c r="F38" s="366">
        <v>22.4</v>
      </c>
      <c r="G38" s="367">
        <v>321</v>
      </c>
      <c r="H38" s="366">
        <v>191.5</v>
      </c>
      <c r="I38" s="366">
        <v>28.9</v>
      </c>
      <c r="J38" s="366">
        <v>0.91</v>
      </c>
      <c r="K38" s="366">
        <v>0.3</v>
      </c>
      <c r="L38" s="357" t="s">
        <v>69</v>
      </c>
    </row>
    <row r="39" spans="1:12" s="364" customFormat="1" ht="13.5" customHeight="1">
      <c r="A39" s="360"/>
      <c r="B39" s="353" t="s">
        <v>68</v>
      </c>
      <c r="C39" s="361">
        <v>150</v>
      </c>
      <c r="D39" s="366">
        <v>26.3</v>
      </c>
      <c r="E39" s="366">
        <v>18.15</v>
      </c>
      <c r="F39" s="366">
        <v>25.8</v>
      </c>
      <c r="G39" s="367">
        <v>371</v>
      </c>
      <c r="H39" s="366">
        <v>221</v>
      </c>
      <c r="I39" s="366">
        <v>33.3</v>
      </c>
      <c r="J39" s="366">
        <v>11.1</v>
      </c>
      <c r="K39" s="366">
        <v>0.3</v>
      </c>
      <c r="L39" s="357" t="s">
        <v>69</v>
      </c>
    </row>
    <row r="40" spans="1:12" s="364" customFormat="1" ht="15.75">
      <c r="A40" s="365"/>
      <c r="B40" s="353" t="s">
        <v>1804</v>
      </c>
      <c r="C40" s="361">
        <v>100</v>
      </c>
      <c r="D40" s="358">
        <v>13.61</v>
      </c>
      <c r="E40" s="358">
        <v>10.67</v>
      </c>
      <c r="F40" s="358">
        <v>14.63</v>
      </c>
      <c r="G40" s="359">
        <v>209</v>
      </c>
      <c r="H40" s="358">
        <v>116.5</v>
      </c>
      <c r="I40" s="358">
        <v>18.8</v>
      </c>
      <c r="J40" s="358">
        <v>1.2</v>
      </c>
      <c r="K40" s="358">
        <v>1.4</v>
      </c>
      <c r="L40" s="357" t="s">
        <v>1805</v>
      </c>
    </row>
    <row r="41" spans="1:12" s="364" customFormat="1" ht="15.75">
      <c r="A41" s="365"/>
      <c r="B41" s="353" t="s">
        <v>1804</v>
      </c>
      <c r="C41" s="361">
        <v>130</v>
      </c>
      <c r="D41" s="358">
        <v>17.7</v>
      </c>
      <c r="E41" s="358">
        <v>13.9</v>
      </c>
      <c r="F41" s="358">
        <v>19</v>
      </c>
      <c r="G41" s="359">
        <v>271</v>
      </c>
      <c r="H41" s="358">
        <v>151.5</v>
      </c>
      <c r="I41" s="358">
        <v>24.4</v>
      </c>
      <c r="J41" s="358">
        <v>1.6</v>
      </c>
      <c r="K41" s="358">
        <v>1.8</v>
      </c>
      <c r="L41" s="357" t="s">
        <v>1805</v>
      </c>
    </row>
    <row r="42" spans="1:12" s="364" customFormat="1" ht="15.75">
      <c r="A42" s="365"/>
      <c r="B42" s="353" t="s">
        <v>1804</v>
      </c>
      <c r="C42" s="361">
        <v>150</v>
      </c>
      <c r="D42" s="358">
        <v>20.4</v>
      </c>
      <c r="E42" s="358">
        <v>16.1</v>
      </c>
      <c r="F42" s="358">
        <v>21.9</v>
      </c>
      <c r="G42" s="359">
        <v>314</v>
      </c>
      <c r="H42" s="358">
        <v>174.8</v>
      </c>
      <c r="I42" s="358">
        <v>28.2</v>
      </c>
      <c r="J42" s="358">
        <v>1.8</v>
      </c>
      <c r="K42" s="358">
        <v>2.1</v>
      </c>
      <c r="L42" s="357" t="s">
        <v>1805</v>
      </c>
    </row>
    <row r="43" spans="1:12" s="364" customFormat="1" ht="15.75">
      <c r="A43" s="365" t="s">
        <v>1806</v>
      </c>
      <c r="B43" s="353" t="s">
        <v>1807</v>
      </c>
      <c r="C43" s="361">
        <v>100</v>
      </c>
      <c r="D43" s="358">
        <v>14.9</v>
      </c>
      <c r="E43" s="358">
        <v>10.2</v>
      </c>
      <c r="F43" s="358">
        <v>31.4</v>
      </c>
      <c r="G43" s="359">
        <v>277</v>
      </c>
      <c r="H43" s="358">
        <v>120.3</v>
      </c>
      <c r="I43" s="358">
        <v>28</v>
      </c>
      <c r="J43" s="358">
        <v>1.3</v>
      </c>
      <c r="K43" s="358">
        <v>0.2</v>
      </c>
      <c r="L43" s="357" t="s">
        <v>1808</v>
      </c>
    </row>
    <row r="44" spans="1:12" s="364" customFormat="1" ht="15.75">
      <c r="A44" s="365"/>
      <c r="B44" s="353" t="s">
        <v>1807</v>
      </c>
      <c r="C44" s="361">
        <v>150</v>
      </c>
      <c r="D44" s="358">
        <v>22.4</v>
      </c>
      <c r="E44" s="358">
        <v>15.3</v>
      </c>
      <c r="F44" s="358">
        <v>47.1</v>
      </c>
      <c r="G44" s="359">
        <v>416</v>
      </c>
      <c r="H44" s="358">
        <v>180.5</v>
      </c>
      <c r="I44" s="358">
        <v>42</v>
      </c>
      <c r="J44" s="358">
        <v>2</v>
      </c>
      <c r="K44" s="358">
        <v>0.3</v>
      </c>
      <c r="L44" s="357" t="s">
        <v>1808</v>
      </c>
    </row>
    <row r="45" spans="1:19" s="364" customFormat="1" ht="15.75">
      <c r="A45" s="360"/>
      <c r="B45" s="353" t="s">
        <v>1809</v>
      </c>
      <c r="C45" s="354">
        <v>100</v>
      </c>
      <c r="D45" s="355">
        <v>18.1</v>
      </c>
      <c r="E45" s="355">
        <v>13.9</v>
      </c>
      <c r="F45" s="355">
        <v>21.1</v>
      </c>
      <c r="G45" s="356">
        <v>141</v>
      </c>
      <c r="H45" s="355">
        <v>151.2</v>
      </c>
      <c r="I45" s="355">
        <v>22.9</v>
      </c>
      <c r="J45" s="355">
        <v>0.8</v>
      </c>
      <c r="K45" s="355">
        <v>0.4</v>
      </c>
      <c r="L45" s="357" t="s">
        <v>162</v>
      </c>
      <c r="M45" s="368"/>
      <c r="N45" s="369"/>
      <c r="O45" s="369"/>
      <c r="P45" s="369"/>
      <c r="Q45" s="932"/>
      <c r="R45" s="932"/>
      <c r="S45" s="369"/>
    </row>
    <row r="46" spans="1:19" s="364" customFormat="1" ht="15.75">
      <c r="A46" s="360"/>
      <c r="B46" s="353" t="s">
        <v>1809</v>
      </c>
      <c r="C46" s="354">
        <v>130</v>
      </c>
      <c r="D46" s="355">
        <v>23.5</v>
      </c>
      <c r="E46" s="355">
        <v>18.1</v>
      </c>
      <c r="F46" s="355">
        <v>27.4</v>
      </c>
      <c r="G46" s="356">
        <v>183.3</v>
      </c>
      <c r="H46" s="355">
        <v>196.6</v>
      </c>
      <c r="I46" s="355">
        <v>29.8</v>
      </c>
      <c r="J46" s="355">
        <v>1</v>
      </c>
      <c r="K46" s="355">
        <v>0.5</v>
      </c>
      <c r="L46" s="357" t="s">
        <v>162</v>
      </c>
      <c r="M46" s="368"/>
      <c r="N46" s="369"/>
      <c r="O46" s="369"/>
      <c r="P46" s="369"/>
      <c r="Q46" s="369"/>
      <c r="R46" s="369"/>
      <c r="S46" s="369"/>
    </row>
    <row r="47" spans="1:19" s="364" customFormat="1" ht="15.75">
      <c r="A47" s="365" t="s">
        <v>1810</v>
      </c>
      <c r="B47" s="353" t="s">
        <v>1809</v>
      </c>
      <c r="C47" s="354">
        <v>150</v>
      </c>
      <c r="D47" s="355">
        <v>27.2</v>
      </c>
      <c r="E47" s="355">
        <v>20.9</v>
      </c>
      <c r="F47" s="355">
        <v>31.7</v>
      </c>
      <c r="G47" s="356">
        <v>212</v>
      </c>
      <c r="H47" s="355">
        <v>226.8</v>
      </c>
      <c r="I47" s="355">
        <v>34.4</v>
      </c>
      <c r="J47" s="355">
        <v>1.2</v>
      </c>
      <c r="K47" s="355">
        <v>0.6</v>
      </c>
      <c r="L47" s="357" t="s">
        <v>162</v>
      </c>
      <c r="M47" s="368"/>
      <c r="N47" s="369"/>
      <c r="O47" s="369"/>
      <c r="P47" s="369"/>
      <c r="Q47" s="932"/>
      <c r="R47" s="932"/>
      <c r="S47" s="369"/>
    </row>
    <row r="48" spans="2:12" s="364" customFormat="1" ht="15.75">
      <c r="B48" s="353" t="s">
        <v>1811</v>
      </c>
      <c r="C48" s="361">
        <v>100</v>
      </c>
      <c r="D48" s="370">
        <v>12.6</v>
      </c>
      <c r="E48" s="370">
        <v>10.9</v>
      </c>
      <c r="F48" s="370">
        <v>17.4</v>
      </c>
      <c r="G48" s="371">
        <v>123</v>
      </c>
      <c r="H48" s="370">
        <v>116.4</v>
      </c>
      <c r="I48" s="370">
        <v>26.9</v>
      </c>
      <c r="J48" s="370">
        <v>0.8</v>
      </c>
      <c r="K48" s="370">
        <v>1.5</v>
      </c>
      <c r="L48" s="372" t="s">
        <v>1812</v>
      </c>
    </row>
    <row r="49" spans="2:12" s="364" customFormat="1" ht="15.75">
      <c r="B49" s="353" t="s">
        <v>1811</v>
      </c>
      <c r="C49" s="361">
        <v>150</v>
      </c>
      <c r="D49" s="370">
        <v>18.9</v>
      </c>
      <c r="E49" s="370">
        <v>16.4</v>
      </c>
      <c r="F49" s="370">
        <v>26.11</v>
      </c>
      <c r="G49" s="371">
        <v>185</v>
      </c>
      <c r="H49" s="370">
        <v>174.6</v>
      </c>
      <c r="I49" s="370">
        <v>40.4</v>
      </c>
      <c r="J49" s="370">
        <v>1.2</v>
      </c>
      <c r="K49" s="370">
        <v>2.3</v>
      </c>
      <c r="L49" s="372" t="s">
        <v>1812</v>
      </c>
    </row>
    <row r="50" spans="2:12" s="364" customFormat="1" ht="15.75">
      <c r="B50" s="353" t="s">
        <v>1813</v>
      </c>
      <c r="C50" s="361">
        <v>100</v>
      </c>
      <c r="D50" s="370">
        <v>11.7</v>
      </c>
      <c r="E50" s="370">
        <v>10.3</v>
      </c>
      <c r="F50" s="370">
        <v>23.8</v>
      </c>
      <c r="G50" s="371">
        <v>234</v>
      </c>
      <c r="H50" s="370">
        <v>113.6</v>
      </c>
      <c r="I50" s="370">
        <v>22.7</v>
      </c>
      <c r="J50" s="370">
        <v>0.7</v>
      </c>
      <c r="K50" s="370">
        <v>0.7</v>
      </c>
      <c r="L50" s="372" t="s">
        <v>1812</v>
      </c>
    </row>
    <row r="51" spans="2:12" s="364" customFormat="1" ht="15.75">
      <c r="B51" s="353" t="s">
        <v>1813</v>
      </c>
      <c r="C51" s="361">
        <v>150</v>
      </c>
      <c r="D51" s="370">
        <v>17.6</v>
      </c>
      <c r="E51" s="370">
        <v>15.5</v>
      </c>
      <c r="F51" s="370">
        <v>35.7</v>
      </c>
      <c r="G51" s="371">
        <v>351</v>
      </c>
      <c r="H51" s="370">
        <v>170.4</v>
      </c>
      <c r="I51" s="370">
        <v>34.1</v>
      </c>
      <c r="J51" s="370">
        <v>1</v>
      </c>
      <c r="K51" s="370">
        <v>1.1</v>
      </c>
      <c r="L51" s="372" t="s">
        <v>1812</v>
      </c>
    </row>
    <row r="52" spans="2:12" s="364" customFormat="1" ht="15.75">
      <c r="B52" s="353" t="s">
        <v>1814</v>
      </c>
      <c r="C52" s="361">
        <v>100</v>
      </c>
      <c r="D52" s="370">
        <v>17</v>
      </c>
      <c r="E52" s="370">
        <v>16.8</v>
      </c>
      <c r="F52" s="370">
        <v>25.6</v>
      </c>
      <c r="G52" s="371">
        <v>192</v>
      </c>
      <c r="H52" s="370">
        <v>144</v>
      </c>
      <c r="I52" s="370">
        <v>29.7</v>
      </c>
      <c r="J52" s="370">
        <v>0.9</v>
      </c>
      <c r="K52" s="370">
        <v>0.4</v>
      </c>
      <c r="L52" s="373" t="s">
        <v>1815</v>
      </c>
    </row>
    <row r="53" spans="2:12" s="364" customFormat="1" ht="15.75">
      <c r="B53" s="353" t="s">
        <v>1814</v>
      </c>
      <c r="C53" s="361">
        <v>130</v>
      </c>
      <c r="D53" s="370">
        <v>22.1</v>
      </c>
      <c r="E53" s="370">
        <v>21.8</v>
      </c>
      <c r="F53" s="370">
        <v>33.3</v>
      </c>
      <c r="G53" s="371">
        <v>249</v>
      </c>
      <c r="H53" s="370">
        <v>187.2</v>
      </c>
      <c r="I53" s="370">
        <v>38.6</v>
      </c>
      <c r="J53" s="370">
        <v>1.2</v>
      </c>
      <c r="K53" s="370">
        <v>0.5</v>
      </c>
      <c r="L53" s="373" t="s">
        <v>1816</v>
      </c>
    </row>
    <row r="54" spans="2:12" s="364" customFormat="1" ht="15.75">
      <c r="B54" s="353" t="s">
        <v>1814</v>
      </c>
      <c r="C54" s="361">
        <v>150</v>
      </c>
      <c r="D54" s="370">
        <v>25.5</v>
      </c>
      <c r="E54" s="370">
        <v>25.2</v>
      </c>
      <c r="F54" s="370">
        <v>38.4</v>
      </c>
      <c r="G54" s="371">
        <v>287</v>
      </c>
      <c r="H54" s="370">
        <v>216</v>
      </c>
      <c r="I54" s="370">
        <v>44.6</v>
      </c>
      <c r="J54" s="370">
        <v>1.4</v>
      </c>
      <c r="K54" s="370">
        <v>0.6</v>
      </c>
      <c r="L54" s="373" t="s">
        <v>1815</v>
      </c>
    </row>
    <row r="55" spans="2:12" s="364" customFormat="1" ht="15.75">
      <c r="B55" s="353" t="s">
        <v>1817</v>
      </c>
      <c r="C55" s="354">
        <v>100</v>
      </c>
      <c r="D55" s="374">
        <v>8.5</v>
      </c>
      <c r="E55" s="374">
        <v>5.1</v>
      </c>
      <c r="F55" s="374">
        <v>16.7</v>
      </c>
      <c r="G55" s="375">
        <v>90</v>
      </c>
      <c r="H55" s="374">
        <v>63.9</v>
      </c>
      <c r="I55" s="374">
        <v>11.4</v>
      </c>
      <c r="J55" s="374">
        <v>0.4</v>
      </c>
      <c r="K55" s="374">
        <v>0.2</v>
      </c>
      <c r="L55" s="373" t="s">
        <v>1818</v>
      </c>
    </row>
    <row r="56" spans="2:12" s="364" customFormat="1" ht="15.75">
      <c r="B56" s="353" t="s">
        <v>1817</v>
      </c>
      <c r="C56" s="388">
        <v>130</v>
      </c>
      <c r="D56" s="389">
        <v>11.1</v>
      </c>
      <c r="E56" s="389">
        <v>6.7</v>
      </c>
      <c r="F56" s="389">
        <v>21.8</v>
      </c>
      <c r="G56" s="390">
        <v>117</v>
      </c>
      <c r="H56" s="389">
        <v>83.1</v>
      </c>
      <c r="I56" s="389">
        <v>14.8</v>
      </c>
      <c r="J56" s="389">
        <v>0.5</v>
      </c>
      <c r="K56" s="389">
        <v>0.3</v>
      </c>
      <c r="L56" s="373" t="s">
        <v>1818</v>
      </c>
    </row>
    <row r="57" spans="2:12" s="364" customFormat="1" ht="15.75">
      <c r="B57" s="387" t="s">
        <v>1817</v>
      </c>
      <c r="C57" s="388">
        <v>150</v>
      </c>
      <c r="D57" s="389">
        <v>12.8</v>
      </c>
      <c r="E57" s="389">
        <v>7.7</v>
      </c>
      <c r="F57" s="389">
        <v>25.1</v>
      </c>
      <c r="G57" s="390">
        <v>135</v>
      </c>
      <c r="H57" s="389">
        <v>95.9</v>
      </c>
      <c r="I57" s="389">
        <v>17.1</v>
      </c>
      <c r="J57" s="389">
        <v>0.6</v>
      </c>
      <c r="K57" s="389">
        <v>0.3</v>
      </c>
      <c r="L57" s="391" t="s">
        <v>1818</v>
      </c>
    </row>
    <row r="58" spans="2:12" s="364" customFormat="1" ht="15.75">
      <c r="B58" s="387" t="s">
        <v>1817</v>
      </c>
      <c r="C58" s="411">
        <v>200</v>
      </c>
      <c r="D58" s="412">
        <v>17.1</v>
      </c>
      <c r="E58" s="412">
        <v>10.3</v>
      </c>
      <c r="F58" s="412">
        <v>33.5</v>
      </c>
      <c r="G58" s="413">
        <v>180</v>
      </c>
      <c r="H58" s="412">
        <v>127.9</v>
      </c>
      <c r="I58" s="412">
        <v>22.8</v>
      </c>
      <c r="J58" s="412">
        <v>0.8</v>
      </c>
      <c r="K58" s="412">
        <v>0.4</v>
      </c>
      <c r="L58" s="391" t="s">
        <v>1818</v>
      </c>
    </row>
    <row r="59" spans="2:12" ht="15.75">
      <c r="B59" s="406" t="s">
        <v>2095</v>
      </c>
      <c r="C59" s="407">
        <v>100</v>
      </c>
      <c r="D59" s="408">
        <v>18.1</v>
      </c>
      <c r="E59" s="408">
        <v>13.9</v>
      </c>
      <c r="F59" s="408">
        <v>16.1</v>
      </c>
      <c r="G59" s="409">
        <v>121</v>
      </c>
      <c r="H59" s="408">
        <v>151</v>
      </c>
      <c r="I59" s="408">
        <v>22.9</v>
      </c>
      <c r="J59" s="408">
        <v>0.8</v>
      </c>
      <c r="K59" s="408">
        <v>0.4</v>
      </c>
      <c r="L59" s="410" t="s">
        <v>162</v>
      </c>
    </row>
    <row r="60" spans="2:12" ht="15.75">
      <c r="B60" s="394" t="s">
        <v>2095</v>
      </c>
      <c r="C60" s="395">
        <v>150</v>
      </c>
      <c r="D60" s="396">
        <v>27.2</v>
      </c>
      <c r="E60" s="396">
        <v>20.9</v>
      </c>
      <c r="F60" s="396">
        <v>24.7</v>
      </c>
      <c r="G60" s="397">
        <v>184</v>
      </c>
      <c r="H60" s="396">
        <v>226</v>
      </c>
      <c r="I60" s="396">
        <v>34.4</v>
      </c>
      <c r="J60" s="396">
        <v>1.2</v>
      </c>
      <c r="K60" s="396">
        <v>0.6</v>
      </c>
      <c r="L60" s="398" t="s">
        <v>162</v>
      </c>
    </row>
    <row r="61" spans="2:12" ht="15.75">
      <c r="B61" s="394" t="s">
        <v>2095</v>
      </c>
      <c r="C61" s="400">
        <v>160</v>
      </c>
      <c r="D61" s="418">
        <v>29</v>
      </c>
      <c r="E61" s="418">
        <v>22.3</v>
      </c>
      <c r="F61" s="418">
        <v>26.3</v>
      </c>
      <c r="G61" s="419">
        <v>196</v>
      </c>
      <c r="H61" s="418">
        <v>241.1</v>
      </c>
      <c r="I61" s="418">
        <v>36.7</v>
      </c>
      <c r="J61" s="418">
        <v>1.3</v>
      </c>
      <c r="K61" s="418">
        <v>0.6</v>
      </c>
      <c r="L61" s="398" t="s">
        <v>162</v>
      </c>
    </row>
    <row r="62" spans="2:12" ht="15.75">
      <c r="B62" s="399" t="s">
        <v>2095</v>
      </c>
      <c r="C62" s="400">
        <v>130</v>
      </c>
      <c r="D62" s="401">
        <v>23.5</v>
      </c>
      <c r="E62" s="401">
        <v>18.1</v>
      </c>
      <c r="F62" s="401">
        <v>21.4</v>
      </c>
      <c r="G62" s="402">
        <v>159</v>
      </c>
      <c r="H62" s="401">
        <v>196</v>
      </c>
      <c r="I62" s="401">
        <v>29.8</v>
      </c>
      <c r="J62" s="401">
        <v>1</v>
      </c>
      <c r="K62" s="401">
        <v>0.5</v>
      </c>
      <c r="L62" s="403" t="s">
        <v>162</v>
      </c>
    </row>
    <row r="63" spans="2:12" ht="15.75">
      <c r="B63" s="394" t="s">
        <v>2211</v>
      </c>
      <c r="C63" s="395">
        <v>130</v>
      </c>
      <c r="D63" s="396">
        <v>17.7</v>
      </c>
      <c r="E63" s="396">
        <v>14</v>
      </c>
      <c r="F63" s="396">
        <v>15.5</v>
      </c>
      <c r="G63" s="397">
        <v>256</v>
      </c>
      <c r="H63" s="396">
        <v>151.4</v>
      </c>
      <c r="I63" s="396">
        <v>24.4</v>
      </c>
      <c r="J63" s="396">
        <v>1.6</v>
      </c>
      <c r="K63" s="396">
        <v>1.8</v>
      </c>
      <c r="L63" s="404" t="s">
        <v>1805</v>
      </c>
    </row>
    <row r="64" spans="2:12" ht="15.75">
      <c r="B64" s="394" t="s">
        <v>2210</v>
      </c>
      <c r="C64" s="395">
        <v>150</v>
      </c>
      <c r="D64" s="396">
        <v>20.4</v>
      </c>
      <c r="E64" s="396">
        <v>16.1</v>
      </c>
      <c r="F64" s="396">
        <v>17.9</v>
      </c>
      <c r="G64" s="397">
        <v>298</v>
      </c>
      <c r="H64" s="396">
        <v>174.7</v>
      </c>
      <c r="I64" s="396">
        <v>28.2</v>
      </c>
      <c r="J64" s="396">
        <v>1.8</v>
      </c>
      <c r="K64" s="396">
        <v>2.1</v>
      </c>
      <c r="L64" s="404" t="s">
        <v>1805</v>
      </c>
    </row>
  </sheetData>
  <sheetProtection selectLockedCells="1" selectUnlockedCells="1"/>
  <mergeCells count="9">
    <mergeCell ref="L1:L2"/>
    <mergeCell ref="Q45:R45"/>
    <mergeCell ref="Q47:R47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Q170"/>
  <sheetViews>
    <sheetView zoomScalePageLayoutView="0" workbookViewId="0" topLeftCell="B115">
      <selection activeCell="B136" sqref="B136:L136"/>
    </sheetView>
  </sheetViews>
  <sheetFormatPr defaultColWidth="10.25390625" defaultRowHeight="12.75"/>
  <cols>
    <col min="1" max="1" width="0" style="93" hidden="1" customWidth="1"/>
    <col min="2" max="2" width="41.25390625" style="123" customWidth="1"/>
    <col min="3" max="3" width="10.25390625" style="256" customWidth="1"/>
    <col min="4" max="6" width="10.375" style="127" customWidth="1"/>
    <col min="7" max="11" width="10.75390625" style="127" customWidth="1"/>
    <col min="12" max="12" width="19.25390625" style="123" customWidth="1"/>
    <col min="13" max="13" width="21.625" style="93" customWidth="1"/>
    <col min="14" max="16384" width="10.25390625" style="93" customWidth="1"/>
  </cols>
  <sheetData>
    <row r="1" spans="1:13" ht="19.5" customHeight="1">
      <c r="A1" s="926"/>
      <c r="B1" s="929" t="s">
        <v>1819</v>
      </c>
      <c r="C1" s="929" t="s">
        <v>1820</v>
      </c>
      <c r="D1" s="933" t="s">
        <v>213</v>
      </c>
      <c r="E1" s="933"/>
      <c r="F1" s="933"/>
      <c r="G1" s="933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1:13" ht="48" customHeight="1">
      <c r="A2" s="926"/>
      <c r="B2" s="929"/>
      <c r="C2" s="929"/>
      <c r="D2" s="24" t="s">
        <v>1821</v>
      </c>
      <c r="E2" s="24" t="s">
        <v>1822</v>
      </c>
      <c r="F2" s="24" t="s">
        <v>1823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4.25" customHeight="1">
      <c r="A3" s="280" t="s">
        <v>1824</v>
      </c>
      <c r="B3" s="45" t="s">
        <v>127</v>
      </c>
      <c r="C3" s="34">
        <v>105</v>
      </c>
      <c r="D3" s="50">
        <v>2.05</v>
      </c>
      <c r="E3" s="50">
        <v>3.96</v>
      </c>
      <c r="F3" s="50">
        <v>16.12</v>
      </c>
      <c r="G3" s="85">
        <v>108</v>
      </c>
      <c r="H3" s="57">
        <v>11.2</v>
      </c>
      <c r="I3" s="57">
        <v>20.6</v>
      </c>
      <c r="J3" s="57">
        <v>0.91</v>
      </c>
      <c r="K3" s="50">
        <v>14.7</v>
      </c>
      <c r="L3" s="37" t="s">
        <v>1825</v>
      </c>
      <c r="M3" s="45"/>
    </row>
    <row r="4" spans="1:13" ht="15.75">
      <c r="A4" s="104"/>
      <c r="B4" s="45" t="s">
        <v>127</v>
      </c>
      <c r="C4" s="34">
        <v>155</v>
      </c>
      <c r="D4" s="50">
        <v>3.05</v>
      </c>
      <c r="E4" s="50">
        <v>4.17</v>
      </c>
      <c r="F4" s="50">
        <v>24.08</v>
      </c>
      <c r="G4" s="85">
        <v>146</v>
      </c>
      <c r="H4" s="57">
        <v>16.2</v>
      </c>
      <c r="I4" s="57">
        <v>30.7</v>
      </c>
      <c r="J4" s="57">
        <v>0.36</v>
      </c>
      <c r="K4" s="50">
        <v>21.98</v>
      </c>
      <c r="L4" s="37" t="s">
        <v>1825</v>
      </c>
      <c r="M4" s="45"/>
    </row>
    <row r="5" spans="1:13" ht="15.75">
      <c r="A5" s="104" t="s">
        <v>1826</v>
      </c>
      <c r="B5" s="45" t="s">
        <v>780</v>
      </c>
      <c r="C5" s="34">
        <v>100</v>
      </c>
      <c r="D5" s="50">
        <v>2.25</v>
      </c>
      <c r="E5" s="50">
        <v>4.57</v>
      </c>
      <c r="F5" s="50">
        <v>12.2</v>
      </c>
      <c r="G5" s="85">
        <v>99</v>
      </c>
      <c r="H5" s="57">
        <v>36.9</v>
      </c>
      <c r="I5" s="57">
        <v>17.8</v>
      </c>
      <c r="J5" s="57">
        <v>0.67</v>
      </c>
      <c r="K5" s="50">
        <v>10.48</v>
      </c>
      <c r="L5" s="37" t="s">
        <v>1827</v>
      </c>
      <c r="M5" s="45"/>
    </row>
    <row r="6" spans="1:13" ht="15.75">
      <c r="A6" s="104"/>
      <c r="B6" s="45" t="s">
        <v>780</v>
      </c>
      <c r="C6" s="34">
        <v>150</v>
      </c>
      <c r="D6" s="35">
        <v>3.33</v>
      </c>
      <c r="E6" s="35">
        <v>5.07</v>
      </c>
      <c r="F6" s="35">
        <v>18.18</v>
      </c>
      <c r="G6" s="36">
        <v>132</v>
      </c>
      <c r="H6" s="35">
        <v>58.3</v>
      </c>
      <c r="I6" s="35">
        <v>26.5</v>
      </c>
      <c r="J6" s="35">
        <v>0.99</v>
      </c>
      <c r="K6" s="35">
        <v>15.65</v>
      </c>
      <c r="L6" s="37" t="s">
        <v>1827</v>
      </c>
      <c r="M6" s="45"/>
    </row>
    <row r="7" spans="1:13" ht="15.75">
      <c r="A7" s="104" t="s">
        <v>1828</v>
      </c>
      <c r="B7" s="45" t="s">
        <v>1829</v>
      </c>
      <c r="C7" s="34">
        <v>105</v>
      </c>
      <c r="D7" s="35">
        <v>1.45</v>
      </c>
      <c r="E7" s="35">
        <v>3.36</v>
      </c>
      <c r="F7" s="35">
        <v>3.98</v>
      </c>
      <c r="G7" s="36">
        <v>52</v>
      </c>
      <c r="H7" s="35">
        <v>38.1</v>
      </c>
      <c r="I7" s="35">
        <v>13</v>
      </c>
      <c r="J7" s="35">
        <v>0.61</v>
      </c>
      <c r="K7" s="35">
        <v>25</v>
      </c>
      <c r="L7" s="37" t="s">
        <v>1830</v>
      </c>
      <c r="M7" s="33" t="s">
        <v>1255</v>
      </c>
    </row>
    <row r="8" spans="1:17" ht="15.75">
      <c r="A8" s="104"/>
      <c r="B8" s="45" t="s">
        <v>790</v>
      </c>
      <c r="C8" s="34">
        <v>155</v>
      </c>
      <c r="D8" s="35">
        <v>2.16</v>
      </c>
      <c r="E8" s="35">
        <v>3.41</v>
      </c>
      <c r="F8" s="35">
        <v>5.97</v>
      </c>
      <c r="G8" s="36">
        <v>63</v>
      </c>
      <c r="H8" s="35">
        <v>56.9</v>
      </c>
      <c r="I8" s="35">
        <v>19.6</v>
      </c>
      <c r="J8" s="35">
        <v>0.92</v>
      </c>
      <c r="K8" s="35">
        <v>38</v>
      </c>
      <c r="L8" s="37" t="s">
        <v>1830</v>
      </c>
      <c r="M8" s="33" t="s">
        <v>1255</v>
      </c>
      <c r="Q8" s="122"/>
    </row>
    <row r="9" spans="1:13" ht="15.75">
      <c r="A9" s="122"/>
      <c r="B9" s="45" t="s">
        <v>1831</v>
      </c>
      <c r="C9" s="34">
        <v>115</v>
      </c>
      <c r="D9" s="25">
        <v>1.64</v>
      </c>
      <c r="E9" s="25">
        <v>0.81</v>
      </c>
      <c r="F9" s="25">
        <v>4.83</v>
      </c>
      <c r="G9" s="26">
        <v>33</v>
      </c>
      <c r="H9" s="25">
        <v>44.1</v>
      </c>
      <c r="I9" s="25">
        <v>14</v>
      </c>
      <c r="J9" s="25">
        <v>0.63</v>
      </c>
      <c r="K9" s="25">
        <v>25</v>
      </c>
      <c r="L9" s="37" t="s">
        <v>1830</v>
      </c>
      <c r="M9" s="33" t="s">
        <v>1832</v>
      </c>
    </row>
    <row r="10" spans="1:13" ht="15.75">
      <c r="A10" s="122"/>
      <c r="B10" s="45" t="s">
        <v>1831</v>
      </c>
      <c r="C10" s="34">
        <v>180</v>
      </c>
      <c r="D10" s="25">
        <v>2.57</v>
      </c>
      <c r="E10" s="25">
        <v>1.57</v>
      </c>
      <c r="F10" s="25">
        <v>7.71</v>
      </c>
      <c r="G10" s="26">
        <v>53</v>
      </c>
      <c r="H10" s="25">
        <v>69.7</v>
      </c>
      <c r="I10" s="25">
        <v>21.6</v>
      </c>
      <c r="J10" s="25">
        <v>0.96</v>
      </c>
      <c r="K10" s="25">
        <v>38</v>
      </c>
      <c r="L10" s="37" t="s">
        <v>1830</v>
      </c>
      <c r="M10" s="33" t="s">
        <v>1832</v>
      </c>
    </row>
    <row r="11" spans="1:13" ht="15.75">
      <c r="A11" s="122"/>
      <c r="B11" s="45" t="s">
        <v>1831</v>
      </c>
      <c r="C11" s="34">
        <v>115</v>
      </c>
      <c r="D11" s="25">
        <v>1.57</v>
      </c>
      <c r="E11" s="25">
        <v>0.77</v>
      </c>
      <c r="F11" s="25">
        <v>4.73</v>
      </c>
      <c r="G11" s="26">
        <v>32</v>
      </c>
      <c r="H11" s="25">
        <v>40.1</v>
      </c>
      <c r="I11" s="25">
        <v>13.6</v>
      </c>
      <c r="J11" s="25">
        <v>0.63</v>
      </c>
      <c r="K11" s="25">
        <v>25</v>
      </c>
      <c r="L11" s="37" t="s">
        <v>1830</v>
      </c>
      <c r="M11" s="33" t="s">
        <v>1833</v>
      </c>
    </row>
    <row r="12" spans="1:13" ht="15.75">
      <c r="A12" s="122"/>
      <c r="B12" s="45" t="s">
        <v>1831</v>
      </c>
      <c r="C12" s="34">
        <v>180</v>
      </c>
      <c r="D12" s="25">
        <v>2.43</v>
      </c>
      <c r="E12" s="25">
        <v>1.5</v>
      </c>
      <c r="F12" s="25">
        <v>7.5</v>
      </c>
      <c r="G12" s="26">
        <v>53</v>
      </c>
      <c r="H12" s="25">
        <v>61.7</v>
      </c>
      <c r="I12" s="25">
        <v>20.7</v>
      </c>
      <c r="J12" s="25">
        <v>0.97</v>
      </c>
      <c r="K12" s="25">
        <v>38</v>
      </c>
      <c r="L12" s="37" t="s">
        <v>1830</v>
      </c>
      <c r="M12" s="33" t="s">
        <v>1833</v>
      </c>
    </row>
    <row r="13" spans="1:13" ht="15.75">
      <c r="A13" s="104" t="s">
        <v>1834</v>
      </c>
      <c r="B13" s="45" t="s">
        <v>1835</v>
      </c>
      <c r="C13" s="34">
        <v>100</v>
      </c>
      <c r="D13" s="25">
        <v>1.23</v>
      </c>
      <c r="E13" s="25">
        <v>4.11</v>
      </c>
      <c r="F13" s="25">
        <v>6.68</v>
      </c>
      <c r="G13" s="26">
        <v>69</v>
      </c>
      <c r="H13" s="25">
        <v>38.7</v>
      </c>
      <c r="I13" s="25">
        <v>25.5</v>
      </c>
      <c r="J13" s="25">
        <v>0.45</v>
      </c>
      <c r="K13" s="25">
        <v>6.14</v>
      </c>
      <c r="L13" s="37" t="s">
        <v>1836</v>
      </c>
      <c r="M13" s="33" t="s">
        <v>1832</v>
      </c>
    </row>
    <row r="14" spans="1:13" ht="15.75">
      <c r="A14" s="104"/>
      <c r="B14" s="45" t="s">
        <v>1835</v>
      </c>
      <c r="C14" s="34">
        <v>150</v>
      </c>
      <c r="D14" s="25">
        <v>1.81</v>
      </c>
      <c r="E14" s="25">
        <v>6.39</v>
      </c>
      <c r="F14" s="25">
        <v>9.91</v>
      </c>
      <c r="G14" s="26">
        <v>104</v>
      </c>
      <c r="H14" s="25">
        <v>56.8</v>
      </c>
      <c r="I14" s="25">
        <v>38.2</v>
      </c>
      <c r="J14" s="25">
        <v>0.67</v>
      </c>
      <c r="K14" s="25">
        <v>9.29</v>
      </c>
      <c r="L14" s="37" t="s">
        <v>1836</v>
      </c>
      <c r="M14" s="33" t="s">
        <v>1832</v>
      </c>
    </row>
    <row r="15" spans="1:13" ht="15.75">
      <c r="A15" s="122"/>
      <c r="B15" s="45" t="s">
        <v>1835</v>
      </c>
      <c r="C15" s="34">
        <v>100</v>
      </c>
      <c r="D15" s="25">
        <v>1.78</v>
      </c>
      <c r="E15" s="25">
        <v>5.03</v>
      </c>
      <c r="F15" s="25">
        <v>8</v>
      </c>
      <c r="G15" s="26">
        <v>84</v>
      </c>
      <c r="H15" s="25">
        <v>58.9</v>
      </c>
      <c r="I15" s="25">
        <v>27.7</v>
      </c>
      <c r="J15" s="25">
        <v>0.45</v>
      </c>
      <c r="K15" s="25">
        <v>6.2</v>
      </c>
      <c r="L15" s="37" t="s">
        <v>1836</v>
      </c>
      <c r="M15" s="33" t="s">
        <v>1837</v>
      </c>
    </row>
    <row r="16" spans="1:13" ht="15.75">
      <c r="A16" s="122"/>
      <c r="B16" s="45" t="s">
        <v>1835</v>
      </c>
      <c r="C16" s="34">
        <v>150</v>
      </c>
      <c r="D16" s="25">
        <v>2.08</v>
      </c>
      <c r="E16" s="25">
        <v>6.53</v>
      </c>
      <c r="F16" s="25">
        <v>10.31</v>
      </c>
      <c r="G16" s="26">
        <v>108</v>
      </c>
      <c r="H16" s="25">
        <v>68.3</v>
      </c>
      <c r="I16" s="25">
        <v>39.2</v>
      </c>
      <c r="J16" s="25">
        <v>0.66</v>
      </c>
      <c r="K16" s="25">
        <v>9.3</v>
      </c>
      <c r="L16" s="37" t="s">
        <v>1836</v>
      </c>
      <c r="M16" s="33" t="s">
        <v>1837</v>
      </c>
    </row>
    <row r="17" spans="1:13" ht="15.75">
      <c r="A17" s="104" t="s">
        <v>1838</v>
      </c>
      <c r="B17" s="45" t="s">
        <v>172</v>
      </c>
      <c r="C17" s="34">
        <v>100</v>
      </c>
      <c r="D17" s="35">
        <v>1.98</v>
      </c>
      <c r="E17" s="35">
        <v>3.71</v>
      </c>
      <c r="F17" s="35">
        <v>9.49</v>
      </c>
      <c r="G17" s="36">
        <v>79</v>
      </c>
      <c r="H17" s="35">
        <v>55.8</v>
      </c>
      <c r="I17" s="35">
        <v>19.7</v>
      </c>
      <c r="J17" s="35">
        <v>0.75</v>
      </c>
      <c r="K17" s="35">
        <v>16.37</v>
      </c>
      <c r="L17" s="37" t="s">
        <v>1839</v>
      </c>
      <c r="M17" s="45"/>
    </row>
    <row r="18" spans="1:13" ht="15.75">
      <c r="A18" s="104"/>
      <c r="B18" s="45" t="s">
        <v>172</v>
      </c>
      <c r="C18" s="34">
        <v>150</v>
      </c>
      <c r="D18" s="35">
        <v>3.13</v>
      </c>
      <c r="E18" s="35">
        <v>5.56</v>
      </c>
      <c r="F18" s="35">
        <v>14.38</v>
      </c>
      <c r="G18" s="36">
        <v>12</v>
      </c>
      <c r="H18" s="35">
        <v>85</v>
      </c>
      <c r="I18" s="35">
        <v>31.8</v>
      </c>
      <c r="J18" s="35">
        <v>1.22</v>
      </c>
      <c r="K18" s="35">
        <v>24.99</v>
      </c>
      <c r="L18" s="37" t="s">
        <v>1839</v>
      </c>
      <c r="M18" s="45"/>
    </row>
    <row r="19" spans="1:13" ht="15.75">
      <c r="A19" s="104" t="s">
        <v>1840</v>
      </c>
      <c r="B19" s="45" t="s">
        <v>1841</v>
      </c>
      <c r="C19" s="34">
        <v>100</v>
      </c>
      <c r="D19" s="25">
        <v>2.14</v>
      </c>
      <c r="E19" s="25">
        <v>5.93</v>
      </c>
      <c r="F19" s="25">
        <v>15.53</v>
      </c>
      <c r="G19" s="26">
        <v>124</v>
      </c>
      <c r="H19" s="25">
        <v>17.2</v>
      </c>
      <c r="I19" s="25">
        <v>22.4</v>
      </c>
      <c r="J19" s="25">
        <v>0.82</v>
      </c>
      <c r="K19" s="25">
        <v>7.28</v>
      </c>
      <c r="L19" s="37" t="s">
        <v>1842</v>
      </c>
      <c r="M19" s="33" t="s">
        <v>1833</v>
      </c>
    </row>
    <row r="20" spans="1:13" ht="15.75">
      <c r="A20" s="104"/>
      <c r="B20" s="45" t="s">
        <v>1841</v>
      </c>
      <c r="C20" s="34">
        <f>SUM(C19/10*18)</f>
        <v>180</v>
      </c>
      <c r="D20" s="35">
        <v>3.22</v>
      </c>
      <c r="E20" s="35">
        <v>9.36</v>
      </c>
      <c r="F20" s="35">
        <v>23.29</v>
      </c>
      <c r="G20" s="36">
        <v>190</v>
      </c>
      <c r="H20" s="35">
        <v>25.8</v>
      </c>
      <c r="I20" s="35">
        <v>33.7</v>
      </c>
      <c r="J20" s="35">
        <v>1.23</v>
      </c>
      <c r="K20" s="35">
        <v>10.91</v>
      </c>
      <c r="L20" s="37" t="s">
        <v>1842</v>
      </c>
      <c r="M20" s="33" t="s">
        <v>1833</v>
      </c>
    </row>
    <row r="21" spans="1:13" ht="15.75">
      <c r="A21" s="104"/>
      <c r="B21" s="45" t="s">
        <v>1841</v>
      </c>
      <c r="C21" s="34">
        <f>SUM(C19*2)</f>
        <v>200</v>
      </c>
      <c r="D21" s="35">
        <v>4.28</v>
      </c>
      <c r="E21" s="35">
        <v>11.86</v>
      </c>
      <c r="F21" s="35">
        <v>31.06</v>
      </c>
      <c r="G21" s="36">
        <v>248</v>
      </c>
      <c r="H21" s="35">
        <v>34.4</v>
      </c>
      <c r="I21" s="35">
        <v>44.9</v>
      </c>
      <c r="J21" s="35">
        <v>1.6</v>
      </c>
      <c r="K21" s="35">
        <v>14.56</v>
      </c>
      <c r="L21" s="37" t="s">
        <v>1842</v>
      </c>
      <c r="M21" s="33" t="s">
        <v>1833</v>
      </c>
    </row>
    <row r="22" spans="1:13" ht="15.75">
      <c r="A22" s="104"/>
      <c r="B22" s="45" t="s">
        <v>1841</v>
      </c>
      <c r="C22" s="34">
        <v>150</v>
      </c>
      <c r="D22" s="57">
        <v>3.22</v>
      </c>
      <c r="E22" s="57">
        <v>9.36</v>
      </c>
      <c r="F22" s="57">
        <v>23.29</v>
      </c>
      <c r="G22" s="85">
        <v>190</v>
      </c>
      <c r="H22" s="57">
        <v>25.8</v>
      </c>
      <c r="I22" s="57">
        <v>33.7</v>
      </c>
      <c r="J22" s="57">
        <v>1.23</v>
      </c>
      <c r="K22" s="57">
        <v>10.91</v>
      </c>
      <c r="L22" s="37" t="s">
        <v>1842</v>
      </c>
      <c r="M22" s="33" t="s">
        <v>1833</v>
      </c>
    </row>
    <row r="23" spans="1:13" ht="15.75">
      <c r="A23" s="104" t="s">
        <v>1843</v>
      </c>
      <c r="B23" s="45" t="s">
        <v>1844</v>
      </c>
      <c r="C23" s="34">
        <v>100</v>
      </c>
      <c r="D23" s="25">
        <v>2.09</v>
      </c>
      <c r="E23" s="25">
        <v>6.12</v>
      </c>
      <c r="F23" s="25">
        <v>9.58</v>
      </c>
      <c r="G23" s="26">
        <v>102</v>
      </c>
      <c r="H23" s="25">
        <v>48</v>
      </c>
      <c r="I23" s="25">
        <v>19.3</v>
      </c>
      <c r="J23" s="25">
        <v>1.38</v>
      </c>
      <c r="K23" s="25">
        <v>1.35</v>
      </c>
      <c r="L23" s="37" t="s">
        <v>1845</v>
      </c>
      <c r="M23" s="33" t="s">
        <v>1846</v>
      </c>
    </row>
    <row r="24" spans="1:13" ht="15.75">
      <c r="A24" s="104"/>
      <c r="B24" s="45" t="s">
        <v>1844</v>
      </c>
      <c r="C24" s="34">
        <v>150</v>
      </c>
      <c r="D24" s="25">
        <v>3.1</v>
      </c>
      <c r="E24" s="25">
        <v>9.54</v>
      </c>
      <c r="F24" s="25">
        <v>14.14</v>
      </c>
      <c r="G24" s="26">
        <v>155</v>
      </c>
      <c r="H24" s="25">
        <v>71.1</v>
      </c>
      <c r="I24" s="25">
        <v>28.5</v>
      </c>
      <c r="J24" s="25">
        <v>2.04</v>
      </c>
      <c r="K24" s="25">
        <v>1.99</v>
      </c>
      <c r="L24" s="37" t="s">
        <v>1845</v>
      </c>
      <c r="M24" s="33" t="s">
        <v>1846</v>
      </c>
    </row>
    <row r="25" spans="1:13" ht="15.75">
      <c r="A25" s="122"/>
      <c r="B25" s="45" t="s">
        <v>1844</v>
      </c>
      <c r="C25" s="34">
        <v>100</v>
      </c>
      <c r="D25" s="25">
        <v>2.36</v>
      </c>
      <c r="E25" s="25">
        <v>7.09</v>
      </c>
      <c r="F25" s="25">
        <v>10.68</v>
      </c>
      <c r="G25" s="26">
        <v>116</v>
      </c>
      <c r="H25" s="25">
        <v>52.4</v>
      </c>
      <c r="I25" s="25">
        <v>20.1</v>
      </c>
      <c r="J25" s="25">
        <v>1.42</v>
      </c>
      <c r="K25" s="43">
        <v>1.35</v>
      </c>
      <c r="L25" s="37" t="s">
        <v>1845</v>
      </c>
      <c r="M25" s="33" t="s">
        <v>1833</v>
      </c>
    </row>
    <row r="26" spans="1:13" ht="15.75">
      <c r="A26" s="122"/>
      <c r="B26" s="45" t="s">
        <v>1844</v>
      </c>
      <c r="C26" s="34">
        <v>150</v>
      </c>
      <c r="D26" s="25">
        <v>3.5</v>
      </c>
      <c r="E26" s="25">
        <v>10.99</v>
      </c>
      <c r="F26" s="25">
        <v>15.79</v>
      </c>
      <c r="G26" s="26">
        <v>176</v>
      </c>
      <c r="H26" s="25">
        <v>77.9</v>
      </c>
      <c r="I26" s="25">
        <v>29.7</v>
      </c>
      <c r="J26" s="25">
        <v>2.1</v>
      </c>
      <c r="K26" s="25">
        <v>1.99</v>
      </c>
      <c r="L26" s="37" t="s">
        <v>1845</v>
      </c>
      <c r="M26" s="33" t="s">
        <v>1833</v>
      </c>
    </row>
    <row r="27" spans="1:13" ht="15.75">
      <c r="A27" s="104" t="s">
        <v>1847</v>
      </c>
      <c r="B27" s="45" t="s">
        <v>1848</v>
      </c>
      <c r="C27" s="34">
        <v>100</v>
      </c>
      <c r="D27" s="35">
        <v>1.42</v>
      </c>
      <c r="E27" s="35">
        <v>1.36</v>
      </c>
      <c r="F27" s="35">
        <v>11.6</v>
      </c>
      <c r="G27" s="36">
        <v>64</v>
      </c>
      <c r="H27" s="35">
        <v>30.1</v>
      </c>
      <c r="I27" s="35">
        <v>14.9</v>
      </c>
      <c r="J27" s="35">
        <v>1.41</v>
      </c>
      <c r="K27" s="35">
        <v>1.08</v>
      </c>
      <c r="L27" s="37" t="s">
        <v>1849</v>
      </c>
      <c r="M27" s="45"/>
    </row>
    <row r="28" spans="1:13" ht="15.75">
      <c r="A28" s="104"/>
      <c r="B28" s="45" t="s">
        <v>1848</v>
      </c>
      <c r="C28" s="34">
        <v>150</v>
      </c>
      <c r="D28" s="35">
        <v>2.1</v>
      </c>
      <c r="E28" s="35">
        <v>1.92</v>
      </c>
      <c r="F28" s="35">
        <v>17.73</v>
      </c>
      <c r="G28" s="36">
        <v>97</v>
      </c>
      <c r="H28" s="35">
        <v>44.7</v>
      </c>
      <c r="I28" s="35">
        <v>22.2</v>
      </c>
      <c r="J28" s="35">
        <v>2.12</v>
      </c>
      <c r="K28" s="35">
        <v>1.62</v>
      </c>
      <c r="L28" s="37" t="s">
        <v>1849</v>
      </c>
      <c r="M28" s="45"/>
    </row>
    <row r="29" spans="1:13" ht="15.75">
      <c r="A29" s="104" t="s">
        <v>1850</v>
      </c>
      <c r="B29" s="45" t="s">
        <v>1851</v>
      </c>
      <c r="C29" s="34">
        <v>100</v>
      </c>
      <c r="D29" s="35">
        <v>1.74</v>
      </c>
      <c r="E29" s="35">
        <v>2.39</v>
      </c>
      <c r="F29" s="35">
        <v>24.21</v>
      </c>
      <c r="G29" s="36">
        <v>125</v>
      </c>
      <c r="H29" s="35">
        <v>28.3</v>
      </c>
      <c r="I29" s="35">
        <v>39.2</v>
      </c>
      <c r="J29" s="35">
        <v>0.94</v>
      </c>
      <c r="K29" s="35">
        <v>1.62</v>
      </c>
      <c r="L29" s="37" t="s">
        <v>1852</v>
      </c>
      <c r="M29" s="45"/>
    </row>
    <row r="30" spans="1:13" ht="15.75">
      <c r="A30" s="104"/>
      <c r="B30" s="45" t="s">
        <v>1851</v>
      </c>
      <c r="C30" s="34">
        <v>150</v>
      </c>
      <c r="D30" s="35">
        <v>2.62</v>
      </c>
      <c r="E30" s="35">
        <v>3.93</v>
      </c>
      <c r="F30" s="35">
        <v>36.81</v>
      </c>
      <c r="G30" s="36">
        <v>193</v>
      </c>
      <c r="H30" s="35">
        <v>42.5</v>
      </c>
      <c r="I30" s="35">
        <v>58.8</v>
      </c>
      <c r="J30" s="35">
        <v>1.41</v>
      </c>
      <c r="K30" s="35">
        <v>1.52</v>
      </c>
      <c r="L30" s="37" t="s">
        <v>1852</v>
      </c>
      <c r="M30" s="45"/>
    </row>
    <row r="31" spans="1:13" ht="15.75">
      <c r="A31" s="104" t="s">
        <v>1853</v>
      </c>
      <c r="B31" s="45" t="s">
        <v>1854</v>
      </c>
      <c r="C31" s="34">
        <v>100</v>
      </c>
      <c r="D31" s="35">
        <v>1.62</v>
      </c>
      <c r="E31" s="35">
        <v>8.68</v>
      </c>
      <c r="F31" s="35">
        <v>9.13</v>
      </c>
      <c r="G31" s="36">
        <v>121</v>
      </c>
      <c r="H31" s="35">
        <v>26.9</v>
      </c>
      <c r="I31" s="35">
        <v>17.6</v>
      </c>
      <c r="J31" s="35">
        <v>0.59</v>
      </c>
      <c r="K31" s="35">
        <v>5.53</v>
      </c>
      <c r="L31" s="37" t="s">
        <v>1855</v>
      </c>
      <c r="M31" s="45"/>
    </row>
    <row r="32" spans="1:13" ht="15.75">
      <c r="A32" s="104"/>
      <c r="B32" s="45" t="s">
        <v>1854</v>
      </c>
      <c r="C32" s="34">
        <f>SUM(C31/10*18)</f>
        <v>180</v>
      </c>
      <c r="D32" s="35">
        <v>2.916</v>
      </c>
      <c r="E32" s="35">
        <v>15.624</v>
      </c>
      <c r="F32" s="35">
        <v>16.434</v>
      </c>
      <c r="G32" s="36">
        <v>217.8</v>
      </c>
      <c r="H32" s="35">
        <v>48.4</v>
      </c>
      <c r="I32" s="35">
        <v>31.7</v>
      </c>
      <c r="J32" s="35">
        <v>1.1</v>
      </c>
      <c r="K32" s="35">
        <v>9.954</v>
      </c>
      <c r="L32" s="37" t="s">
        <v>1855</v>
      </c>
      <c r="M32" s="45"/>
    </row>
    <row r="33" spans="1:13" ht="15.75">
      <c r="A33" s="104"/>
      <c r="B33" s="45" t="s">
        <v>1854</v>
      </c>
      <c r="C33" s="34">
        <f>SUM(C31/10*20)</f>
        <v>200</v>
      </c>
      <c r="D33" s="35">
        <v>3.24</v>
      </c>
      <c r="E33" s="35">
        <v>17.36</v>
      </c>
      <c r="F33" s="35">
        <v>18.26</v>
      </c>
      <c r="G33" s="36">
        <v>242</v>
      </c>
      <c r="H33" s="35">
        <v>53.8</v>
      </c>
      <c r="I33" s="35">
        <v>35.2</v>
      </c>
      <c r="J33" s="35">
        <v>1.2</v>
      </c>
      <c r="K33" s="35">
        <v>11.06</v>
      </c>
      <c r="L33" s="37" t="s">
        <v>1855</v>
      </c>
      <c r="M33" s="45"/>
    </row>
    <row r="34" spans="1:13" ht="15.75">
      <c r="A34" s="104"/>
      <c r="B34" s="45" t="s">
        <v>1854</v>
      </c>
      <c r="C34" s="34">
        <v>150</v>
      </c>
      <c r="D34" s="35">
        <v>2.4</v>
      </c>
      <c r="E34" s="35">
        <v>11.33</v>
      </c>
      <c r="F34" s="35">
        <v>13.59</v>
      </c>
      <c r="G34" s="36">
        <v>166</v>
      </c>
      <c r="H34" s="35">
        <v>39.5</v>
      </c>
      <c r="I34" s="35">
        <v>26.1</v>
      </c>
      <c r="J34" s="35">
        <v>0.8</v>
      </c>
      <c r="K34" s="35">
        <v>8.27</v>
      </c>
      <c r="L34" s="37" t="s">
        <v>1855</v>
      </c>
      <c r="M34" s="45"/>
    </row>
    <row r="35" spans="1:13" ht="15.75">
      <c r="A35" s="104" t="s">
        <v>1856</v>
      </c>
      <c r="B35" s="45" t="s">
        <v>1857</v>
      </c>
      <c r="C35" s="34">
        <v>55</v>
      </c>
      <c r="D35" s="35">
        <v>2.46</v>
      </c>
      <c r="E35" s="35">
        <v>5.98</v>
      </c>
      <c r="F35" s="35">
        <v>15.01</v>
      </c>
      <c r="G35" s="36">
        <v>124</v>
      </c>
      <c r="H35" s="35">
        <v>12.2</v>
      </c>
      <c r="I35" s="35">
        <v>13.7</v>
      </c>
      <c r="J35" s="35">
        <v>0.7</v>
      </c>
      <c r="K35" s="35">
        <v>4</v>
      </c>
      <c r="L35" s="37" t="s">
        <v>1858</v>
      </c>
      <c r="M35" s="45"/>
    </row>
    <row r="36" spans="1:13" ht="15.75">
      <c r="A36" s="104"/>
      <c r="B36" s="45" t="s">
        <v>1857</v>
      </c>
      <c r="C36" s="34">
        <v>75</v>
      </c>
      <c r="D36" s="35">
        <v>3.43</v>
      </c>
      <c r="E36" s="35">
        <v>7.11</v>
      </c>
      <c r="F36" s="35">
        <v>20.85</v>
      </c>
      <c r="G36" s="36">
        <v>161</v>
      </c>
      <c r="H36" s="35">
        <v>16.6</v>
      </c>
      <c r="I36" s="35">
        <v>19.2</v>
      </c>
      <c r="J36" s="35">
        <v>0.98</v>
      </c>
      <c r="K36" s="35">
        <v>5.6</v>
      </c>
      <c r="L36" s="37" t="s">
        <v>1858</v>
      </c>
      <c r="M36" s="45"/>
    </row>
    <row r="37" spans="1:13" ht="15.75">
      <c r="A37" s="104" t="s">
        <v>1859</v>
      </c>
      <c r="B37" s="45" t="s">
        <v>1860</v>
      </c>
      <c r="C37" s="34">
        <v>115</v>
      </c>
      <c r="D37" s="25">
        <v>3.29</v>
      </c>
      <c r="E37" s="25">
        <v>6.34</v>
      </c>
      <c r="F37" s="25">
        <v>21.44</v>
      </c>
      <c r="G37" s="26">
        <v>156</v>
      </c>
      <c r="H37" s="25">
        <v>15.2</v>
      </c>
      <c r="I37" s="25">
        <v>25.1</v>
      </c>
      <c r="J37" s="25">
        <v>1.21</v>
      </c>
      <c r="K37" s="25">
        <v>10.7</v>
      </c>
      <c r="L37" s="37" t="s">
        <v>1861</v>
      </c>
      <c r="M37" s="33" t="s">
        <v>1862</v>
      </c>
    </row>
    <row r="38" spans="1:13" ht="15.75">
      <c r="A38" s="104"/>
      <c r="B38" s="45" t="s">
        <v>1860</v>
      </c>
      <c r="C38" s="34">
        <v>180</v>
      </c>
      <c r="D38" s="25">
        <v>4.86</v>
      </c>
      <c r="E38" s="25">
        <v>7.76</v>
      </c>
      <c r="F38" s="25">
        <v>31.72</v>
      </c>
      <c r="G38" s="26">
        <v>216</v>
      </c>
      <c r="H38" s="25">
        <v>22.1</v>
      </c>
      <c r="I38" s="25">
        <v>37.4</v>
      </c>
      <c r="J38" s="25">
        <v>1.8</v>
      </c>
      <c r="K38" s="25">
        <v>16</v>
      </c>
      <c r="L38" s="37" t="s">
        <v>1861</v>
      </c>
      <c r="M38" s="33" t="s">
        <v>1862</v>
      </c>
    </row>
    <row r="39" spans="1:13" ht="15.75">
      <c r="A39" s="122"/>
      <c r="B39" s="45" t="s">
        <v>1860</v>
      </c>
      <c r="C39" s="34">
        <v>115</v>
      </c>
      <c r="D39" s="25">
        <v>3.5</v>
      </c>
      <c r="E39" s="25">
        <v>7.06</v>
      </c>
      <c r="F39" s="25">
        <v>22.28</v>
      </c>
      <c r="G39" s="26">
        <v>167</v>
      </c>
      <c r="H39" s="25">
        <v>19</v>
      </c>
      <c r="I39" s="25">
        <v>25.8</v>
      </c>
      <c r="J39" s="25">
        <v>1.24</v>
      </c>
      <c r="K39" s="43">
        <v>10.7</v>
      </c>
      <c r="L39" s="37" t="s">
        <v>1861</v>
      </c>
      <c r="M39" s="33" t="s">
        <v>1833</v>
      </c>
    </row>
    <row r="40" spans="1:13" ht="15.75">
      <c r="A40" s="122"/>
      <c r="B40" s="45" t="s">
        <v>1860</v>
      </c>
      <c r="C40" s="34">
        <v>180</v>
      </c>
      <c r="D40" s="25">
        <v>5.27</v>
      </c>
      <c r="E40" s="25">
        <v>9.2</v>
      </c>
      <c r="F40" s="25">
        <v>33.41</v>
      </c>
      <c r="G40" s="26">
        <v>237</v>
      </c>
      <c r="H40" s="25">
        <v>29.6</v>
      </c>
      <c r="I40" s="25">
        <v>38.8</v>
      </c>
      <c r="J40" s="25">
        <v>1.86</v>
      </c>
      <c r="K40" s="25">
        <v>16</v>
      </c>
      <c r="L40" s="37" t="s">
        <v>1861</v>
      </c>
      <c r="M40" s="33" t="s">
        <v>1833</v>
      </c>
    </row>
    <row r="41" spans="1:13" ht="15.75">
      <c r="A41" s="104" t="s">
        <v>1863</v>
      </c>
      <c r="B41" s="45" t="s">
        <v>1864</v>
      </c>
      <c r="C41" s="34">
        <v>115</v>
      </c>
      <c r="D41" s="25">
        <v>7.12</v>
      </c>
      <c r="E41" s="25">
        <v>7.35</v>
      </c>
      <c r="F41" s="25">
        <v>18.48</v>
      </c>
      <c r="G41" s="26">
        <v>169</v>
      </c>
      <c r="H41" s="25">
        <v>74.2</v>
      </c>
      <c r="I41" s="25">
        <v>42.2</v>
      </c>
      <c r="J41" s="25">
        <v>1.13</v>
      </c>
      <c r="K41" s="25">
        <v>0</v>
      </c>
      <c r="L41" s="37" t="s">
        <v>1865</v>
      </c>
      <c r="M41" s="33" t="s">
        <v>1862</v>
      </c>
    </row>
    <row r="42" spans="1:13" ht="15.75">
      <c r="A42" s="104"/>
      <c r="B42" s="45" t="s">
        <v>1864</v>
      </c>
      <c r="C42" s="34">
        <v>180</v>
      </c>
      <c r="D42" s="25">
        <v>10.61</v>
      </c>
      <c r="E42" s="25">
        <v>9.97</v>
      </c>
      <c r="F42" s="25">
        <v>27.72</v>
      </c>
      <c r="G42" s="26">
        <v>243</v>
      </c>
      <c r="H42" s="25">
        <v>110.6</v>
      </c>
      <c r="I42" s="25">
        <v>63.4</v>
      </c>
      <c r="J42" s="25">
        <v>1.68</v>
      </c>
      <c r="K42" s="25">
        <v>0</v>
      </c>
      <c r="L42" s="37" t="s">
        <v>1865</v>
      </c>
      <c r="M42" s="33" t="s">
        <v>1862</v>
      </c>
    </row>
    <row r="43" spans="1:13" ht="15.75">
      <c r="A43" s="104"/>
      <c r="B43" s="45" t="s">
        <v>1864</v>
      </c>
      <c r="C43" s="34">
        <v>115</v>
      </c>
      <c r="D43" s="25">
        <v>7.38</v>
      </c>
      <c r="E43" s="25">
        <v>5.36</v>
      </c>
      <c r="F43" s="25">
        <v>19.43</v>
      </c>
      <c r="G43" s="26">
        <v>155</v>
      </c>
      <c r="H43" s="25">
        <v>82.6</v>
      </c>
      <c r="I43" s="25">
        <v>43.6</v>
      </c>
      <c r="J43" s="25">
        <v>1.15</v>
      </c>
      <c r="K43" s="43">
        <v>0</v>
      </c>
      <c r="L43" s="37" t="s">
        <v>1865</v>
      </c>
      <c r="M43" s="33" t="s">
        <v>1832</v>
      </c>
    </row>
    <row r="44" spans="1:13" ht="15.75">
      <c r="A44" s="104"/>
      <c r="B44" s="45" t="s">
        <v>1864</v>
      </c>
      <c r="C44" s="34">
        <v>180</v>
      </c>
      <c r="D44" s="25">
        <v>11.17</v>
      </c>
      <c r="E44" s="25">
        <v>8.53</v>
      </c>
      <c r="F44" s="25">
        <v>29.68</v>
      </c>
      <c r="G44" s="26">
        <v>240</v>
      </c>
      <c r="H44" s="25">
        <v>128.6</v>
      </c>
      <c r="I44" s="25">
        <v>66.2</v>
      </c>
      <c r="J44" s="25">
        <v>1.73</v>
      </c>
      <c r="K44" s="25">
        <v>0</v>
      </c>
      <c r="L44" s="37" t="s">
        <v>1865</v>
      </c>
      <c r="M44" s="33" t="s">
        <v>1832</v>
      </c>
    </row>
    <row r="45" spans="1:13" ht="15.75">
      <c r="A45" s="105"/>
      <c r="B45" s="45" t="s">
        <v>1864</v>
      </c>
      <c r="C45" s="34">
        <v>115</v>
      </c>
      <c r="D45" s="25">
        <v>7.29</v>
      </c>
      <c r="E45" s="25">
        <v>5.33</v>
      </c>
      <c r="F45" s="25">
        <v>19.26</v>
      </c>
      <c r="G45" s="26">
        <v>154</v>
      </c>
      <c r="H45" s="25">
        <v>77</v>
      </c>
      <c r="I45" s="25">
        <v>43</v>
      </c>
      <c r="J45" s="25">
        <v>1.15</v>
      </c>
      <c r="K45" s="43">
        <v>0</v>
      </c>
      <c r="L45" s="37" t="s">
        <v>1865</v>
      </c>
      <c r="M45" s="33" t="s">
        <v>1833</v>
      </c>
    </row>
    <row r="46" spans="1:13" ht="15.75">
      <c r="A46" s="105"/>
      <c r="B46" s="45" t="s">
        <v>1864</v>
      </c>
      <c r="C46" s="34">
        <v>180</v>
      </c>
      <c r="D46" s="25">
        <v>10.98</v>
      </c>
      <c r="E46" s="25">
        <v>8.48</v>
      </c>
      <c r="F46" s="25">
        <v>19.2</v>
      </c>
      <c r="G46" s="26">
        <v>238</v>
      </c>
      <c r="H46" s="25">
        <v>117.4</v>
      </c>
      <c r="I46" s="25">
        <v>65</v>
      </c>
      <c r="J46" s="25">
        <v>1.74</v>
      </c>
      <c r="K46" s="25">
        <v>0</v>
      </c>
      <c r="L46" s="37" t="s">
        <v>1865</v>
      </c>
      <c r="M46" s="33" t="s">
        <v>1833</v>
      </c>
    </row>
    <row r="47" spans="1:13" ht="15.75">
      <c r="A47" s="104" t="s">
        <v>1866</v>
      </c>
      <c r="B47" s="45" t="s">
        <v>1867</v>
      </c>
      <c r="C47" s="34">
        <v>105</v>
      </c>
      <c r="D47" s="35">
        <v>3.39</v>
      </c>
      <c r="E47" s="35">
        <v>3.44</v>
      </c>
      <c r="F47" s="35">
        <v>25.43</v>
      </c>
      <c r="G47" s="36">
        <v>146</v>
      </c>
      <c r="H47" s="35">
        <v>41.4</v>
      </c>
      <c r="I47" s="35">
        <v>50.2</v>
      </c>
      <c r="J47" s="35">
        <v>1.32</v>
      </c>
      <c r="K47" s="35">
        <v>1.94</v>
      </c>
      <c r="L47" s="37" t="s">
        <v>1868</v>
      </c>
      <c r="M47" s="45"/>
    </row>
    <row r="48" spans="1:13" ht="15.75">
      <c r="A48" s="104"/>
      <c r="B48" s="45" t="s">
        <v>1867</v>
      </c>
      <c r="C48" s="34">
        <v>108</v>
      </c>
      <c r="D48" s="35">
        <v>5.2</v>
      </c>
      <c r="E48" s="35">
        <v>4.91</v>
      </c>
      <c r="F48" s="35">
        <v>39.02</v>
      </c>
      <c r="G48" s="36">
        <v>221</v>
      </c>
      <c r="H48" s="35">
        <v>62.7</v>
      </c>
      <c r="I48" s="35">
        <v>75.9</v>
      </c>
      <c r="J48" s="35">
        <v>2.01</v>
      </c>
      <c r="K48" s="35">
        <v>2.95</v>
      </c>
      <c r="L48" s="37" t="s">
        <v>1868</v>
      </c>
      <c r="M48" s="45"/>
    </row>
    <row r="49" spans="1:13" ht="15.75">
      <c r="A49" s="104" t="s">
        <v>1869</v>
      </c>
      <c r="B49" s="45" t="s">
        <v>1870</v>
      </c>
      <c r="C49" s="34">
        <v>115</v>
      </c>
      <c r="D49" s="25">
        <v>4.47</v>
      </c>
      <c r="E49" s="25">
        <v>4.84</v>
      </c>
      <c r="F49" s="25">
        <v>22.27</v>
      </c>
      <c r="G49" s="26">
        <v>151</v>
      </c>
      <c r="H49" s="25">
        <v>53.3</v>
      </c>
      <c r="I49" s="25">
        <v>30.4</v>
      </c>
      <c r="J49" s="25">
        <v>5.25</v>
      </c>
      <c r="K49" s="43">
        <v>9.49</v>
      </c>
      <c r="L49" s="37" t="s">
        <v>1871</v>
      </c>
      <c r="M49" s="33" t="s">
        <v>1832</v>
      </c>
    </row>
    <row r="50" spans="1:13" ht="15.75">
      <c r="A50" s="104"/>
      <c r="B50" s="45" t="s">
        <v>1870</v>
      </c>
      <c r="C50" s="34">
        <v>180</v>
      </c>
      <c r="D50" s="25">
        <v>6.74</v>
      </c>
      <c r="E50" s="25">
        <v>7.52</v>
      </c>
      <c r="F50" s="25">
        <v>33.91</v>
      </c>
      <c r="G50" s="26">
        <v>230</v>
      </c>
      <c r="H50" s="25">
        <v>84.1</v>
      </c>
      <c r="I50" s="25">
        <v>46.2</v>
      </c>
      <c r="J50" s="25">
        <v>2.99</v>
      </c>
      <c r="K50" s="25">
        <v>0</v>
      </c>
      <c r="L50" s="37" t="s">
        <v>1871</v>
      </c>
      <c r="M50" s="33" t="s">
        <v>1832</v>
      </c>
    </row>
    <row r="51" spans="1:13" ht="15.75">
      <c r="A51" s="122"/>
      <c r="B51" s="45" t="s">
        <v>1870</v>
      </c>
      <c r="C51" s="34">
        <v>115</v>
      </c>
      <c r="D51" s="25">
        <v>4.38</v>
      </c>
      <c r="E51" s="25">
        <v>4.8</v>
      </c>
      <c r="F51" s="25">
        <v>22.13</v>
      </c>
      <c r="G51" s="26">
        <v>149</v>
      </c>
      <c r="H51" s="25">
        <v>48.1</v>
      </c>
      <c r="I51" s="25">
        <v>29.8</v>
      </c>
      <c r="J51" s="25">
        <v>2</v>
      </c>
      <c r="K51" s="43">
        <v>0</v>
      </c>
      <c r="L51" s="37" t="s">
        <v>1871</v>
      </c>
      <c r="M51" s="33" t="s">
        <v>1833</v>
      </c>
    </row>
    <row r="52" spans="1:13" ht="15.75">
      <c r="A52" s="122"/>
      <c r="B52" s="45" t="s">
        <v>1870</v>
      </c>
      <c r="C52" s="34">
        <v>180</v>
      </c>
      <c r="D52" s="25">
        <v>6.56</v>
      </c>
      <c r="E52" s="25">
        <v>7.45</v>
      </c>
      <c r="F52" s="25">
        <v>33.63</v>
      </c>
      <c r="G52" s="26">
        <v>228</v>
      </c>
      <c r="H52" s="25">
        <v>73.7</v>
      </c>
      <c r="I52" s="25">
        <v>45.1</v>
      </c>
      <c r="J52" s="25">
        <v>2.99</v>
      </c>
      <c r="K52" s="25">
        <v>0</v>
      </c>
      <c r="L52" s="37" t="s">
        <v>1871</v>
      </c>
      <c r="M52" s="33" t="s">
        <v>1833</v>
      </c>
    </row>
    <row r="53" spans="1:13" ht="15.75">
      <c r="A53" s="104" t="s">
        <v>1872</v>
      </c>
      <c r="B53" s="45" t="s">
        <v>1873</v>
      </c>
      <c r="C53" s="34">
        <v>105</v>
      </c>
      <c r="D53" s="35">
        <v>5.08</v>
      </c>
      <c r="E53" s="35">
        <v>8.31</v>
      </c>
      <c r="F53" s="35">
        <v>16.71</v>
      </c>
      <c r="G53" s="36">
        <v>162</v>
      </c>
      <c r="H53" s="35">
        <v>69.5</v>
      </c>
      <c r="I53" s="35">
        <v>33.8</v>
      </c>
      <c r="J53" s="35">
        <v>1.04</v>
      </c>
      <c r="K53" s="35">
        <v>11.91</v>
      </c>
      <c r="L53" s="37" t="s">
        <v>1874</v>
      </c>
      <c r="M53" s="45"/>
    </row>
    <row r="54" spans="1:13" ht="15.75">
      <c r="A54" s="104"/>
      <c r="B54" s="45" t="s">
        <v>1873</v>
      </c>
      <c r="C54" s="34">
        <v>155</v>
      </c>
      <c r="D54" s="35">
        <v>7.6</v>
      </c>
      <c r="E54" s="35">
        <v>10.62</v>
      </c>
      <c r="F54" s="35">
        <v>25.03</v>
      </c>
      <c r="G54" s="36">
        <v>3.76</v>
      </c>
      <c r="H54" s="35">
        <v>5.15</v>
      </c>
      <c r="I54" s="35">
        <v>14.77</v>
      </c>
      <c r="J54" s="35">
        <v>120</v>
      </c>
      <c r="K54" s="35">
        <v>41.4</v>
      </c>
      <c r="L54" s="37" t="s">
        <v>1874</v>
      </c>
      <c r="M54" s="45"/>
    </row>
    <row r="55" spans="1:13" ht="15.75">
      <c r="A55" s="104" t="s">
        <v>1875</v>
      </c>
      <c r="B55" s="45" t="s">
        <v>1876</v>
      </c>
      <c r="C55" s="34">
        <v>105</v>
      </c>
      <c r="D55" s="25">
        <v>3.59</v>
      </c>
      <c r="E55" s="25">
        <v>7.6</v>
      </c>
      <c r="F55" s="25">
        <v>14.05</v>
      </c>
      <c r="G55" s="26">
        <v>139</v>
      </c>
      <c r="H55" s="25">
        <v>38.7</v>
      </c>
      <c r="I55" s="25">
        <v>35.7</v>
      </c>
      <c r="J55" s="25">
        <v>1.06</v>
      </c>
      <c r="K55" s="25">
        <v>10.89</v>
      </c>
      <c r="L55" s="37" t="s">
        <v>1877</v>
      </c>
      <c r="M55" s="33" t="s">
        <v>1862</v>
      </c>
    </row>
    <row r="56" spans="1:13" ht="15.75">
      <c r="A56" s="104"/>
      <c r="B56" s="45" t="s">
        <v>1876</v>
      </c>
      <c r="C56" s="34">
        <v>155</v>
      </c>
      <c r="D56" s="25">
        <v>3.85</v>
      </c>
      <c r="E56" s="25">
        <v>5.18</v>
      </c>
      <c r="F56" s="25">
        <v>14.9</v>
      </c>
      <c r="G56" s="26">
        <v>122</v>
      </c>
      <c r="H56" s="25">
        <v>46.8</v>
      </c>
      <c r="I56" s="25">
        <v>37.1</v>
      </c>
      <c r="J56" s="25">
        <v>1.08</v>
      </c>
      <c r="K56" s="25">
        <v>10.91</v>
      </c>
      <c r="L56" s="37" t="s">
        <v>1877</v>
      </c>
      <c r="M56" s="33" t="s">
        <v>1862</v>
      </c>
    </row>
    <row r="57" spans="1:13" ht="15.75">
      <c r="A57" s="122"/>
      <c r="B57" s="45" t="s">
        <v>1876</v>
      </c>
      <c r="C57" s="34">
        <v>115</v>
      </c>
      <c r="D57" s="25">
        <v>5.8</v>
      </c>
      <c r="E57" s="25">
        <v>7.74</v>
      </c>
      <c r="F57" s="25">
        <v>22.4</v>
      </c>
      <c r="G57" s="26">
        <v>183</v>
      </c>
      <c r="H57" s="25">
        <v>74.6</v>
      </c>
      <c r="I57" s="25">
        <v>56</v>
      </c>
      <c r="J57" s="25">
        <v>1.6</v>
      </c>
      <c r="K57" s="43">
        <v>5.8</v>
      </c>
      <c r="L57" s="37" t="s">
        <v>1877</v>
      </c>
      <c r="M57" s="33" t="s">
        <v>1832</v>
      </c>
    </row>
    <row r="58" spans="1:13" ht="15.75">
      <c r="A58" s="122"/>
      <c r="B58" s="45" t="s">
        <v>1876</v>
      </c>
      <c r="C58" s="34">
        <v>180</v>
      </c>
      <c r="D58" s="25">
        <v>7.74</v>
      </c>
      <c r="E58" s="25">
        <v>22.4</v>
      </c>
      <c r="F58" s="25">
        <v>183</v>
      </c>
      <c r="G58" s="26">
        <v>74.6</v>
      </c>
      <c r="H58" s="25">
        <v>56</v>
      </c>
      <c r="I58" s="25">
        <v>1.6</v>
      </c>
      <c r="J58" s="25">
        <v>16.4</v>
      </c>
      <c r="K58" s="25">
        <v>16.4</v>
      </c>
      <c r="L58" s="37" t="s">
        <v>1877</v>
      </c>
      <c r="M58" s="33" t="s">
        <v>1832</v>
      </c>
    </row>
    <row r="59" spans="1:13" ht="15.75">
      <c r="A59" s="122"/>
      <c r="B59" s="45" t="s">
        <v>1876</v>
      </c>
      <c r="C59" s="34">
        <v>115</v>
      </c>
      <c r="D59" s="25">
        <v>3.76</v>
      </c>
      <c r="E59" s="25">
        <v>5.15</v>
      </c>
      <c r="F59" s="25">
        <v>14.77</v>
      </c>
      <c r="G59" s="26">
        <v>120</v>
      </c>
      <c r="H59" s="25">
        <v>41.4</v>
      </c>
      <c r="I59" s="25">
        <v>36.5</v>
      </c>
      <c r="J59" s="25">
        <v>1.08</v>
      </c>
      <c r="K59" s="43">
        <v>10.89</v>
      </c>
      <c r="L59" s="37" t="s">
        <v>1877</v>
      </c>
      <c r="M59" s="33" t="s">
        <v>1833</v>
      </c>
    </row>
    <row r="60" spans="1:13" ht="15.75">
      <c r="A60" s="122"/>
      <c r="B60" s="45" t="s">
        <v>1876</v>
      </c>
      <c r="C60" s="34">
        <v>180</v>
      </c>
      <c r="D60" s="25">
        <v>5.62</v>
      </c>
      <c r="E60" s="25">
        <v>7.68</v>
      </c>
      <c r="F60" s="25">
        <v>22.14</v>
      </c>
      <c r="G60" s="26">
        <v>180</v>
      </c>
      <c r="H60" s="25">
        <v>63.8</v>
      </c>
      <c r="I60" s="25">
        <v>54.8</v>
      </c>
      <c r="J60" s="25">
        <v>1.6</v>
      </c>
      <c r="K60" s="25">
        <v>16.36</v>
      </c>
      <c r="L60" s="37" t="s">
        <v>1877</v>
      </c>
      <c r="M60" s="33" t="s">
        <v>1833</v>
      </c>
    </row>
    <row r="61" spans="1:13" ht="15.75">
      <c r="A61" s="104" t="s">
        <v>1878</v>
      </c>
      <c r="B61" s="45" t="s">
        <v>1879</v>
      </c>
      <c r="C61" s="34">
        <v>105</v>
      </c>
      <c r="D61" s="25">
        <v>3.54</v>
      </c>
      <c r="E61" s="25">
        <v>7.43</v>
      </c>
      <c r="F61" s="25">
        <v>14.7</v>
      </c>
      <c r="G61" s="26">
        <v>140</v>
      </c>
      <c r="H61" s="25">
        <v>31.2</v>
      </c>
      <c r="I61" s="25">
        <v>28.2</v>
      </c>
      <c r="J61" s="25">
        <v>0.88</v>
      </c>
      <c r="K61" s="25">
        <v>5.35</v>
      </c>
      <c r="L61" s="37" t="s">
        <v>1880</v>
      </c>
      <c r="M61" s="33" t="s">
        <v>1862</v>
      </c>
    </row>
    <row r="62" spans="1:13" ht="15.75">
      <c r="A62" s="104"/>
      <c r="B62" s="45" t="s">
        <v>1879</v>
      </c>
      <c r="C62" s="34">
        <v>155</v>
      </c>
      <c r="D62" s="25">
        <v>5.35</v>
      </c>
      <c r="E62" s="25">
        <v>8.98</v>
      </c>
      <c r="F62" s="25">
        <v>22.38</v>
      </c>
      <c r="G62" s="26">
        <v>192</v>
      </c>
      <c r="H62" s="25">
        <v>46.5</v>
      </c>
      <c r="I62" s="25">
        <v>42.6</v>
      </c>
      <c r="J62" s="25">
        <v>1.32</v>
      </c>
      <c r="K62" s="25">
        <v>8.03</v>
      </c>
      <c r="L62" s="37" t="s">
        <v>1880</v>
      </c>
      <c r="M62" s="33" t="s">
        <v>1862</v>
      </c>
    </row>
    <row r="63" spans="1:13" ht="15.75">
      <c r="A63" s="122"/>
      <c r="B63" s="45" t="s">
        <v>1879</v>
      </c>
      <c r="C63" s="34">
        <v>115</v>
      </c>
      <c r="D63" s="25">
        <v>3.8</v>
      </c>
      <c r="E63" s="25">
        <v>4.76</v>
      </c>
      <c r="F63" s="25">
        <v>15.56</v>
      </c>
      <c r="G63" s="26">
        <v>120</v>
      </c>
      <c r="H63" s="25">
        <v>39</v>
      </c>
      <c r="I63" s="25">
        <v>29.4</v>
      </c>
      <c r="J63" s="25">
        <v>0.89</v>
      </c>
      <c r="K63" s="43">
        <v>5.36</v>
      </c>
      <c r="L63" s="37" t="s">
        <v>1880</v>
      </c>
      <c r="M63" s="33" t="s">
        <v>1832</v>
      </c>
    </row>
    <row r="64" spans="1:13" ht="15.75">
      <c r="A64" s="122"/>
      <c r="B64" s="45" t="s">
        <v>1879</v>
      </c>
      <c r="C64" s="34">
        <v>180</v>
      </c>
      <c r="D64" s="25">
        <v>5.91</v>
      </c>
      <c r="E64" s="25">
        <v>7.05</v>
      </c>
      <c r="F64" s="25">
        <v>24.13</v>
      </c>
      <c r="G64" s="26">
        <v>184</v>
      </c>
      <c r="H64" s="25">
        <v>63.2</v>
      </c>
      <c r="I64" s="25">
        <v>45.2</v>
      </c>
      <c r="J64" s="25">
        <v>1.35</v>
      </c>
      <c r="K64" s="25">
        <v>8.05</v>
      </c>
      <c r="L64" s="37" t="s">
        <v>1880</v>
      </c>
      <c r="M64" s="33" t="s">
        <v>1832</v>
      </c>
    </row>
    <row r="65" spans="1:13" ht="15.75">
      <c r="A65" s="122"/>
      <c r="B65" s="45" t="s">
        <v>1879</v>
      </c>
      <c r="C65" s="34">
        <v>115</v>
      </c>
      <c r="D65" s="25">
        <v>8.05</v>
      </c>
      <c r="E65" s="25">
        <v>8.05</v>
      </c>
      <c r="F65" s="25">
        <v>8.05</v>
      </c>
      <c r="G65" s="26">
        <v>8.05</v>
      </c>
      <c r="H65" s="25">
        <v>8.05</v>
      </c>
      <c r="I65" s="25">
        <v>8.05</v>
      </c>
      <c r="J65" s="25">
        <v>8.05</v>
      </c>
      <c r="K65" s="43">
        <v>8.05</v>
      </c>
      <c r="L65" s="37" t="s">
        <v>1880</v>
      </c>
      <c r="M65" s="33" t="s">
        <v>1833</v>
      </c>
    </row>
    <row r="66" spans="1:13" ht="15.75">
      <c r="A66" s="122"/>
      <c r="B66" s="45" t="s">
        <v>1879</v>
      </c>
      <c r="C66" s="34">
        <v>180</v>
      </c>
      <c r="D66" s="25">
        <v>5.72</v>
      </c>
      <c r="E66" s="25">
        <v>6.98</v>
      </c>
      <c r="F66" s="25">
        <v>23.93</v>
      </c>
      <c r="G66" s="26">
        <v>181</v>
      </c>
      <c r="H66" s="25">
        <v>52.8</v>
      </c>
      <c r="I66" s="25">
        <v>44.1</v>
      </c>
      <c r="J66" s="25">
        <v>1.36</v>
      </c>
      <c r="K66" s="25">
        <v>8.03</v>
      </c>
      <c r="L66" s="37" t="s">
        <v>1880</v>
      </c>
      <c r="M66" s="33" t="s">
        <v>1833</v>
      </c>
    </row>
    <row r="67" spans="1:13" ht="15.75">
      <c r="A67" s="260" t="s">
        <v>1881</v>
      </c>
      <c r="B67" s="45" t="s">
        <v>1882</v>
      </c>
      <c r="C67" s="34">
        <v>115</v>
      </c>
      <c r="D67" s="25">
        <v>5.4</v>
      </c>
      <c r="E67" s="25">
        <v>9.17</v>
      </c>
      <c r="F67" s="25">
        <v>16.12</v>
      </c>
      <c r="G67" s="26">
        <v>169</v>
      </c>
      <c r="H67" s="25">
        <v>86</v>
      </c>
      <c r="I67" s="25">
        <v>23</v>
      </c>
      <c r="J67" s="25">
        <v>0.84</v>
      </c>
      <c r="K67" s="43">
        <v>2.97</v>
      </c>
      <c r="L67" s="37" t="s">
        <v>1883</v>
      </c>
      <c r="M67" s="33" t="s">
        <v>1832</v>
      </c>
    </row>
    <row r="68" spans="1:13" ht="15.75">
      <c r="A68" s="104"/>
      <c r="B68" s="45" t="s">
        <v>1882</v>
      </c>
      <c r="C68" s="34">
        <v>180</v>
      </c>
      <c r="D68" s="25">
        <v>8.04</v>
      </c>
      <c r="E68" s="25">
        <v>12.95</v>
      </c>
      <c r="F68" s="25">
        <v>24.57</v>
      </c>
      <c r="G68" s="26">
        <v>247</v>
      </c>
      <c r="H68" s="25">
        <v>125</v>
      </c>
      <c r="I68" s="25">
        <v>34.6</v>
      </c>
      <c r="J68" s="25">
        <v>1.26</v>
      </c>
      <c r="K68" s="25">
        <v>4.47</v>
      </c>
      <c r="L68" s="37" t="s">
        <v>1883</v>
      </c>
      <c r="M68" s="33" t="s">
        <v>1832</v>
      </c>
    </row>
    <row r="69" spans="1:13" ht="15.75">
      <c r="A69" s="122"/>
      <c r="B69" s="45" t="s">
        <v>1882</v>
      </c>
      <c r="C69" s="34">
        <v>115</v>
      </c>
      <c r="D69" s="25">
        <v>9.03</v>
      </c>
      <c r="E69" s="25">
        <v>12.3</v>
      </c>
      <c r="F69" s="25">
        <v>20.77</v>
      </c>
      <c r="G69" s="26">
        <v>230</v>
      </c>
      <c r="H69" s="25">
        <v>225.3</v>
      </c>
      <c r="I69" s="25">
        <v>39.2</v>
      </c>
      <c r="J69" s="25">
        <v>0.93</v>
      </c>
      <c r="K69" s="43">
        <v>3.3</v>
      </c>
      <c r="L69" s="37" t="s">
        <v>1883</v>
      </c>
      <c r="M69" s="33" t="s">
        <v>1833</v>
      </c>
    </row>
    <row r="70" spans="1:13" ht="15.75">
      <c r="A70" s="122"/>
      <c r="B70" s="45" t="s">
        <v>1882</v>
      </c>
      <c r="C70" s="34">
        <v>180</v>
      </c>
      <c r="D70" s="25">
        <v>13.44</v>
      </c>
      <c r="E70" s="25">
        <v>17.6</v>
      </c>
      <c r="F70" s="25">
        <v>31.48</v>
      </c>
      <c r="G70" s="26">
        <v>338</v>
      </c>
      <c r="H70" s="25">
        <v>332.3</v>
      </c>
      <c r="I70" s="25">
        <v>58.8</v>
      </c>
      <c r="J70" s="25">
        <v>1.4</v>
      </c>
      <c r="K70" s="25">
        <v>4.97</v>
      </c>
      <c r="L70" s="37" t="s">
        <v>1883</v>
      </c>
      <c r="M70" s="33" t="s">
        <v>1833</v>
      </c>
    </row>
    <row r="71" spans="1:13" ht="15.75">
      <c r="A71" s="104" t="s">
        <v>1884</v>
      </c>
      <c r="B71" s="45" t="s">
        <v>1885</v>
      </c>
      <c r="C71" s="34">
        <v>100</v>
      </c>
      <c r="D71" s="25">
        <v>2.41</v>
      </c>
      <c r="E71" s="25">
        <v>4.07</v>
      </c>
      <c r="F71" s="25">
        <v>13.01</v>
      </c>
      <c r="G71" s="26">
        <v>98</v>
      </c>
      <c r="H71" s="25">
        <v>86</v>
      </c>
      <c r="I71" s="25">
        <v>23</v>
      </c>
      <c r="J71" s="25">
        <v>0.84</v>
      </c>
      <c r="K71" s="43">
        <v>2.89</v>
      </c>
      <c r="L71" s="37" t="s">
        <v>1886</v>
      </c>
      <c r="M71" s="33" t="s">
        <v>1832</v>
      </c>
    </row>
    <row r="72" spans="1:13" ht="15.75">
      <c r="A72" s="104"/>
      <c r="B72" s="45" t="s">
        <v>1885</v>
      </c>
      <c r="C72" s="34">
        <v>150</v>
      </c>
      <c r="D72" s="25">
        <v>3.59</v>
      </c>
      <c r="E72" s="25">
        <v>6.1</v>
      </c>
      <c r="F72" s="25">
        <v>19.36</v>
      </c>
      <c r="G72" s="26">
        <v>147</v>
      </c>
      <c r="H72" s="25">
        <v>125</v>
      </c>
      <c r="I72" s="25">
        <v>34.6</v>
      </c>
      <c r="J72" s="25">
        <v>1.26</v>
      </c>
      <c r="K72" s="25">
        <v>4.29</v>
      </c>
      <c r="L72" s="37" t="s">
        <v>1886</v>
      </c>
      <c r="M72" s="33" t="s">
        <v>1832</v>
      </c>
    </row>
    <row r="73" spans="1:13" ht="15.75">
      <c r="A73" s="122"/>
      <c r="B73" s="45" t="s">
        <v>1885</v>
      </c>
      <c r="C73" s="34">
        <v>100</v>
      </c>
      <c r="D73" s="25">
        <v>2.48</v>
      </c>
      <c r="E73" s="25">
        <v>7.23</v>
      </c>
      <c r="F73" s="25">
        <v>12.61</v>
      </c>
      <c r="G73" s="26">
        <v>125</v>
      </c>
      <c r="H73" s="25">
        <v>225.3</v>
      </c>
      <c r="I73" s="25">
        <v>39.2</v>
      </c>
      <c r="J73" s="25">
        <v>0.93</v>
      </c>
      <c r="K73" s="43">
        <v>2.89</v>
      </c>
      <c r="L73" s="37" t="s">
        <v>1886</v>
      </c>
      <c r="M73" s="33" t="s">
        <v>1833</v>
      </c>
    </row>
    <row r="74" spans="1:13" ht="15.75">
      <c r="A74" s="122"/>
      <c r="B74" s="45" t="s">
        <v>1885</v>
      </c>
      <c r="C74" s="34">
        <v>150</v>
      </c>
      <c r="D74" s="25">
        <v>3.7</v>
      </c>
      <c r="E74" s="25">
        <v>10.84</v>
      </c>
      <c r="F74" s="25">
        <v>18.76</v>
      </c>
      <c r="G74" s="26">
        <v>187</v>
      </c>
      <c r="H74" s="25">
        <v>332.3</v>
      </c>
      <c r="I74" s="25">
        <v>58.8</v>
      </c>
      <c r="J74" s="25">
        <v>1.4</v>
      </c>
      <c r="K74" s="25">
        <v>4.29</v>
      </c>
      <c r="L74" s="37" t="s">
        <v>1886</v>
      </c>
      <c r="M74" s="33" t="s">
        <v>1833</v>
      </c>
    </row>
    <row r="75" spans="1:13" ht="15.75">
      <c r="A75" s="104" t="s">
        <v>1887</v>
      </c>
      <c r="B75" s="45" t="s">
        <v>1888</v>
      </c>
      <c r="C75" s="34">
        <v>100</v>
      </c>
      <c r="D75" s="25">
        <v>4.05</v>
      </c>
      <c r="E75" s="25">
        <v>9.87</v>
      </c>
      <c r="F75" s="25">
        <v>14.85</v>
      </c>
      <c r="G75" s="26">
        <v>164</v>
      </c>
      <c r="H75" s="25">
        <v>59.2</v>
      </c>
      <c r="I75" s="25">
        <v>20.4</v>
      </c>
      <c r="J75" s="25">
        <v>1.02</v>
      </c>
      <c r="K75" s="25">
        <v>21.06</v>
      </c>
      <c r="L75" s="37" t="s">
        <v>1889</v>
      </c>
      <c r="M75" s="33" t="s">
        <v>1862</v>
      </c>
    </row>
    <row r="76" spans="1:13" ht="15.75">
      <c r="A76" s="104"/>
      <c r="B76" s="45" t="s">
        <v>1888</v>
      </c>
      <c r="C76" s="34">
        <v>150</v>
      </c>
      <c r="D76" s="25">
        <v>5.97</v>
      </c>
      <c r="E76" s="25">
        <v>12.78</v>
      </c>
      <c r="F76" s="25">
        <v>21.92</v>
      </c>
      <c r="G76" s="26">
        <v>227</v>
      </c>
      <c r="H76" s="25">
        <v>88.3</v>
      </c>
      <c r="I76" s="25">
        <v>30.6</v>
      </c>
      <c r="J76" s="25">
        <v>1.52</v>
      </c>
      <c r="K76" s="25">
        <v>31.6</v>
      </c>
      <c r="L76" s="37" t="s">
        <v>1889</v>
      </c>
      <c r="M76" s="33" t="s">
        <v>1862</v>
      </c>
    </row>
    <row r="77" spans="1:13" ht="15.75">
      <c r="A77" s="122"/>
      <c r="B77" s="45" t="s">
        <v>1888</v>
      </c>
      <c r="C77" s="34">
        <v>115</v>
      </c>
      <c r="D77" s="25">
        <v>4.28</v>
      </c>
      <c r="E77" s="25">
        <v>7.17</v>
      </c>
      <c r="F77" s="25">
        <v>15.7</v>
      </c>
      <c r="G77" s="26">
        <v>145</v>
      </c>
      <c r="H77" s="25">
        <v>67.3</v>
      </c>
      <c r="I77" s="25">
        <v>21.7</v>
      </c>
      <c r="J77" s="25">
        <v>1.04</v>
      </c>
      <c r="K77" s="43">
        <v>21.09</v>
      </c>
      <c r="L77" s="37" t="s">
        <v>1889</v>
      </c>
      <c r="M77" s="33" t="s">
        <v>1832</v>
      </c>
    </row>
    <row r="78" spans="1:13" ht="15.75">
      <c r="A78" s="122"/>
      <c r="B78" s="45" t="s">
        <v>1888</v>
      </c>
      <c r="C78" s="34">
        <v>180</v>
      </c>
      <c r="D78" s="25">
        <v>6.47</v>
      </c>
      <c r="E78" s="25">
        <v>10.83</v>
      </c>
      <c r="F78" s="25">
        <v>23.69</v>
      </c>
      <c r="G78" s="26">
        <v>218</v>
      </c>
      <c r="H78" s="25">
        <v>105.5</v>
      </c>
      <c r="I78" s="25">
        <v>33.3</v>
      </c>
      <c r="J78" s="25">
        <v>1.56</v>
      </c>
      <c r="K78" s="25">
        <v>31.64</v>
      </c>
      <c r="L78" s="37" t="s">
        <v>1889</v>
      </c>
      <c r="M78" s="33" t="s">
        <v>1832</v>
      </c>
    </row>
    <row r="79" spans="1:13" ht="15.75">
      <c r="A79" s="122"/>
      <c r="B79" s="45" t="s">
        <v>1888</v>
      </c>
      <c r="C79" s="34">
        <v>115</v>
      </c>
      <c r="D79" s="25">
        <v>4.2</v>
      </c>
      <c r="E79" s="25">
        <v>7.14</v>
      </c>
      <c r="F79" s="25">
        <v>15.57</v>
      </c>
      <c r="G79" s="26">
        <v>143</v>
      </c>
      <c r="H79" s="25">
        <v>61.9</v>
      </c>
      <c r="I79" s="25">
        <v>21.1</v>
      </c>
      <c r="J79" s="25">
        <v>1.04</v>
      </c>
      <c r="K79" s="43">
        <v>21.07</v>
      </c>
      <c r="L79" s="37" t="s">
        <v>1889</v>
      </c>
      <c r="M79" s="33" t="s">
        <v>1833</v>
      </c>
    </row>
    <row r="80" spans="1:13" ht="15.75">
      <c r="A80" s="122"/>
      <c r="B80" s="45" t="s">
        <v>1888</v>
      </c>
      <c r="C80" s="34">
        <v>180</v>
      </c>
      <c r="D80" s="25">
        <v>6.3</v>
      </c>
      <c r="E80" s="25">
        <v>10.76</v>
      </c>
      <c r="F80" s="25">
        <v>23.43</v>
      </c>
      <c r="G80" s="26">
        <v>216</v>
      </c>
      <c r="H80" s="25">
        <v>94.8</v>
      </c>
      <c r="I80" s="25">
        <v>32.1</v>
      </c>
      <c r="J80" s="25">
        <v>1.57</v>
      </c>
      <c r="K80" s="25">
        <v>31.6</v>
      </c>
      <c r="L80" s="37" t="s">
        <v>1889</v>
      </c>
      <c r="M80" s="33" t="s">
        <v>1833</v>
      </c>
    </row>
    <row r="81" spans="1:13" ht="15.75">
      <c r="A81" s="122"/>
      <c r="B81" s="45" t="s">
        <v>1888</v>
      </c>
      <c r="C81" s="34">
        <v>115</v>
      </c>
      <c r="D81" s="25">
        <v>4.24</v>
      </c>
      <c r="E81" s="25">
        <v>7.14</v>
      </c>
      <c r="F81" s="25">
        <v>15.71</v>
      </c>
      <c r="G81" s="26">
        <v>144</v>
      </c>
      <c r="H81" s="25">
        <v>62.2</v>
      </c>
      <c r="I81" s="25">
        <v>21.8</v>
      </c>
      <c r="J81" s="25">
        <v>1.07</v>
      </c>
      <c r="K81" s="43">
        <v>21.15</v>
      </c>
      <c r="L81" s="37" t="s">
        <v>1889</v>
      </c>
      <c r="M81" s="33" t="s">
        <v>1890</v>
      </c>
    </row>
    <row r="82" spans="1:13" ht="15.75">
      <c r="A82" s="122"/>
      <c r="B82" s="45" t="s">
        <v>1888</v>
      </c>
      <c r="C82" s="34">
        <v>180</v>
      </c>
      <c r="D82" s="25">
        <v>4.24</v>
      </c>
      <c r="E82" s="25">
        <v>7.14</v>
      </c>
      <c r="F82" s="25">
        <v>15.71</v>
      </c>
      <c r="G82" s="26">
        <v>144</v>
      </c>
      <c r="H82" s="25">
        <v>62.2</v>
      </c>
      <c r="I82" s="25">
        <v>21.8</v>
      </c>
      <c r="J82" s="25">
        <v>1.07</v>
      </c>
      <c r="K82" s="25">
        <v>21.15</v>
      </c>
      <c r="L82" s="37" t="s">
        <v>1889</v>
      </c>
      <c r="M82" s="33" t="s">
        <v>1890</v>
      </c>
    </row>
    <row r="83" spans="1:13" ht="15.75">
      <c r="A83" s="104" t="s">
        <v>1891</v>
      </c>
      <c r="B83" s="45" t="s">
        <v>1892</v>
      </c>
      <c r="C83" s="34">
        <v>105</v>
      </c>
      <c r="D83" s="25">
        <v>3.86</v>
      </c>
      <c r="E83" s="25">
        <v>8.25</v>
      </c>
      <c r="F83" s="25">
        <v>20.53</v>
      </c>
      <c r="G83" s="26">
        <v>172</v>
      </c>
      <c r="H83" s="25">
        <v>62.5</v>
      </c>
      <c r="I83" s="25">
        <v>46.2</v>
      </c>
      <c r="J83" s="25">
        <v>1.06</v>
      </c>
      <c r="K83" s="25">
        <v>2.29</v>
      </c>
      <c r="L83" s="37" t="s">
        <v>1893</v>
      </c>
      <c r="M83" s="33" t="s">
        <v>1862</v>
      </c>
    </row>
    <row r="84" spans="1:13" ht="15.75">
      <c r="A84" s="104"/>
      <c r="B84" s="45" t="s">
        <v>1892</v>
      </c>
      <c r="C84" s="34">
        <v>155</v>
      </c>
      <c r="D84" s="25">
        <v>5.63</v>
      </c>
      <c r="E84" s="25">
        <v>10.21</v>
      </c>
      <c r="F84" s="25">
        <v>30.85</v>
      </c>
      <c r="G84" s="26">
        <v>238</v>
      </c>
      <c r="H84" s="25">
        <v>92.1</v>
      </c>
      <c r="I84" s="25">
        <v>68.7</v>
      </c>
      <c r="J84" s="25">
        <v>1.56</v>
      </c>
      <c r="K84" s="25">
        <v>3.42</v>
      </c>
      <c r="L84" s="37" t="s">
        <v>1893</v>
      </c>
      <c r="M84" s="33" t="s">
        <v>1862</v>
      </c>
    </row>
    <row r="85" spans="1:13" ht="15.75">
      <c r="A85" s="122"/>
      <c r="B85" s="45" t="s">
        <v>1892</v>
      </c>
      <c r="C85" s="34">
        <v>115</v>
      </c>
      <c r="D85" s="25">
        <v>4.17</v>
      </c>
      <c r="E85" s="25">
        <v>8.97</v>
      </c>
      <c r="F85" s="25">
        <v>21.53</v>
      </c>
      <c r="G85" s="26">
        <v>184</v>
      </c>
      <c r="H85" s="25">
        <v>72.2</v>
      </c>
      <c r="I85" s="25">
        <v>47.5</v>
      </c>
      <c r="J85" s="25">
        <v>1.09</v>
      </c>
      <c r="K85" s="43">
        <v>2.31</v>
      </c>
      <c r="L85" s="37" t="s">
        <v>1893</v>
      </c>
      <c r="M85" s="33" t="s">
        <v>1832</v>
      </c>
    </row>
    <row r="86" spans="1:13" ht="15.75">
      <c r="A86" s="122"/>
      <c r="B86" s="45" t="s">
        <v>1892</v>
      </c>
      <c r="C86" s="34">
        <v>180</v>
      </c>
      <c r="D86" s="25">
        <v>6.24</v>
      </c>
      <c r="E86" s="25">
        <v>11.66</v>
      </c>
      <c r="F86" s="25">
        <v>32.96</v>
      </c>
      <c r="G86" s="26">
        <v>262</v>
      </c>
      <c r="H86" s="25">
        <v>111.5</v>
      </c>
      <c r="I86" s="25">
        <v>71.4</v>
      </c>
      <c r="J86" s="25">
        <v>1.62</v>
      </c>
      <c r="K86" s="25">
        <v>3.46</v>
      </c>
      <c r="L86" s="37" t="s">
        <v>1893</v>
      </c>
      <c r="M86" s="33" t="s">
        <v>1832</v>
      </c>
    </row>
    <row r="87" spans="1:13" ht="15.75">
      <c r="A87" s="122"/>
      <c r="B87" s="45" t="s">
        <v>1892</v>
      </c>
      <c r="C87" s="34">
        <v>115</v>
      </c>
      <c r="D87" s="25">
        <v>4.07</v>
      </c>
      <c r="E87" s="25">
        <v>8.94</v>
      </c>
      <c r="F87" s="25">
        <v>21.41</v>
      </c>
      <c r="G87" s="26">
        <v>182</v>
      </c>
      <c r="H87" s="25">
        <v>66.6</v>
      </c>
      <c r="I87" s="25">
        <v>46.9</v>
      </c>
      <c r="J87" s="25">
        <v>1.1</v>
      </c>
      <c r="K87" s="43">
        <v>2.29</v>
      </c>
      <c r="L87" s="37" t="s">
        <v>1893</v>
      </c>
      <c r="M87" s="33" t="s">
        <v>1833</v>
      </c>
    </row>
    <row r="88" spans="1:13" ht="15.75">
      <c r="A88" s="122"/>
      <c r="B88" s="45" t="s">
        <v>1892</v>
      </c>
      <c r="C88" s="34">
        <v>180</v>
      </c>
      <c r="D88" s="25">
        <v>6.05</v>
      </c>
      <c r="E88" s="25">
        <v>11.59</v>
      </c>
      <c r="F88" s="25">
        <v>32.61</v>
      </c>
      <c r="G88" s="26">
        <v>259</v>
      </c>
      <c r="H88" s="25">
        <v>99.8</v>
      </c>
      <c r="I88" s="25">
        <v>70.2</v>
      </c>
      <c r="J88" s="25">
        <v>1.62</v>
      </c>
      <c r="K88" s="25">
        <v>3.43</v>
      </c>
      <c r="L88" s="37" t="s">
        <v>1893</v>
      </c>
      <c r="M88" s="33" t="s">
        <v>1833</v>
      </c>
    </row>
    <row r="89" spans="1:13" ht="15.75">
      <c r="A89" s="104" t="s">
        <v>1894</v>
      </c>
      <c r="B89" s="45" t="s">
        <v>1895</v>
      </c>
      <c r="C89" s="34">
        <v>105</v>
      </c>
      <c r="D89" s="25">
        <v>10.05</v>
      </c>
      <c r="E89" s="25">
        <v>11.84</v>
      </c>
      <c r="F89" s="25">
        <v>16.57</v>
      </c>
      <c r="G89" s="26">
        <v>213</v>
      </c>
      <c r="H89" s="25">
        <v>106</v>
      </c>
      <c r="I89" s="25">
        <v>35.7</v>
      </c>
      <c r="J89" s="25">
        <v>1</v>
      </c>
      <c r="K89" s="25">
        <v>1.36</v>
      </c>
      <c r="L89" s="37" t="s">
        <v>1896</v>
      </c>
      <c r="M89" s="33" t="s">
        <v>1862</v>
      </c>
    </row>
    <row r="90" spans="1:13" ht="15.75">
      <c r="A90" s="104"/>
      <c r="B90" s="45" t="s">
        <v>1895</v>
      </c>
      <c r="C90" s="34">
        <v>155</v>
      </c>
      <c r="D90" s="25">
        <v>15.28</v>
      </c>
      <c r="E90" s="25">
        <v>16.58</v>
      </c>
      <c r="F90" s="25">
        <v>25.08</v>
      </c>
      <c r="G90" s="26">
        <v>311</v>
      </c>
      <c r="H90" s="25">
        <v>160</v>
      </c>
      <c r="I90" s="25">
        <v>54.1</v>
      </c>
      <c r="J90" s="25">
        <v>1.52</v>
      </c>
      <c r="K90" s="25">
        <v>2.04</v>
      </c>
      <c r="L90" s="37" t="s">
        <v>1896</v>
      </c>
      <c r="M90" s="33" t="s">
        <v>1862</v>
      </c>
    </row>
    <row r="91" spans="1:13" ht="15.75">
      <c r="A91" s="122"/>
      <c r="B91" s="45" t="s">
        <v>1895</v>
      </c>
      <c r="C91" s="34">
        <v>115</v>
      </c>
      <c r="D91" s="25">
        <v>10.32</v>
      </c>
      <c r="E91" s="25">
        <v>9.23</v>
      </c>
      <c r="F91" s="25">
        <v>17.56</v>
      </c>
      <c r="G91" s="26">
        <v>195</v>
      </c>
      <c r="H91" s="25">
        <v>114.5</v>
      </c>
      <c r="I91" s="25">
        <v>37.1</v>
      </c>
      <c r="J91" s="25">
        <v>1.02</v>
      </c>
      <c r="K91" s="43">
        <v>1.38</v>
      </c>
      <c r="L91" s="37" t="s">
        <v>1896</v>
      </c>
      <c r="M91" s="33" t="s">
        <v>1832</v>
      </c>
    </row>
    <row r="92" spans="1:13" ht="15.75">
      <c r="A92" s="122"/>
      <c r="B92" s="45" t="s">
        <v>1895</v>
      </c>
      <c r="C92" s="34">
        <v>180</v>
      </c>
      <c r="D92" s="25">
        <v>15.85</v>
      </c>
      <c r="E92" s="25">
        <v>14.69</v>
      </c>
      <c r="F92" s="25">
        <v>27.12</v>
      </c>
      <c r="G92" s="26">
        <v>304</v>
      </c>
      <c r="H92" s="25">
        <v>178.8</v>
      </c>
      <c r="I92" s="25">
        <v>56.8</v>
      </c>
      <c r="J92" s="25">
        <v>1.56</v>
      </c>
      <c r="K92" s="25">
        <v>2.08</v>
      </c>
      <c r="L92" s="37" t="s">
        <v>1896</v>
      </c>
      <c r="M92" s="33" t="s">
        <v>1832</v>
      </c>
    </row>
    <row r="93" spans="1:13" ht="15.75">
      <c r="A93" s="122"/>
      <c r="B93" s="45" t="s">
        <v>1895</v>
      </c>
      <c r="C93" s="34">
        <v>115</v>
      </c>
      <c r="D93" s="25">
        <v>10.22</v>
      </c>
      <c r="E93" s="25">
        <v>9.19</v>
      </c>
      <c r="F93" s="25">
        <v>17.38</v>
      </c>
      <c r="G93" s="26">
        <v>193</v>
      </c>
      <c r="H93" s="25">
        <v>108.8</v>
      </c>
      <c r="I93" s="25">
        <v>36.5</v>
      </c>
      <c r="J93" s="25">
        <v>1.02</v>
      </c>
      <c r="K93" s="43">
        <v>1.36</v>
      </c>
      <c r="L93" s="37" t="s">
        <v>1896</v>
      </c>
      <c r="M93" s="33" t="s">
        <v>1833</v>
      </c>
    </row>
    <row r="94" spans="1:13" ht="15.75">
      <c r="A94" s="122"/>
      <c r="B94" s="45" t="s">
        <v>1895</v>
      </c>
      <c r="C94" s="34">
        <v>180</v>
      </c>
      <c r="D94" s="25">
        <v>15.66</v>
      </c>
      <c r="E94" s="25">
        <v>14.63</v>
      </c>
      <c r="F94" s="25">
        <v>26.77</v>
      </c>
      <c r="G94" s="26">
        <v>301</v>
      </c>
      <c r="H94" s="25">
        <v>167.4</v>
      </c>
      <c r="I94" s="25">
        <v>55.6</v>
      </c>
      <c r="J94" s="25">
        <v>1.57</v>
      </c>
      <c r="K94" s="25">
        <v>2.04</v>
      </c>
      <c r="L94" s="37" t="s">
        <v>1896</v>
      </c>
      <c r="M94" s="33" t="s">
        <v>1833</v>
      </c>
    </row>
    <row r="95" spans="1:13" ht="15.75">
      <c r="A95" s="104" t="s">
        <v>1897</v>
      </c>
      <c r="B95" s="45" t="s">
        <v>1898</v>
      </c>
      <c r="C95" s="34">
        <v>105</v>
      </c>
      <c r="D95" s="25">
        <v>3.69</v>
      </c>
      <c r="E95" s="25">
        <v>9.03</v>
      </c>
      <c r="F95" s="25">
        <v>17.26</v>
      </c>
      <c r="G95" s="26">
        <v>165</v>
      </c>
      <c r="H95" s="25">
        <v>34.5</v>
      </c>
      <c r="I95" s="25">
        <v>25.5</v>
      </c>
      <c r="J95" s="25">
        <v>1.05</v>
      </c>
      <c r="K95" s="25">
        <v>8.6</v>
      </c>
      <c r="L95" s="37" t="s">
        <v>1899</v>
      </c>
      <c r="M95" s="33" t="s">
        <v>1862</v>
      </c>
    </row>
    <row r="96" spans="1:13" ht="15.75">
      <c r="A96" s="104"/>
      <c r="B96" s="45" t="s">
        <v>1898</v>
      </c>
      <c r="C96" s="34">
        <v>185</v>
      </c>
      <c r="D96" s="35">
        <v>5.61</v>
      </c>
      <c r="E96" s="35">
        <v>12.21</v>
      </c>
      <c r="F96" s="35">
        <v>26.56</v>
      </c>
      <c r="G96" s="36">
        <v>239</v>
      </c>
      <c r="H96" s="35">
        <v>51.3</v>
      </c>
      <c r="I96" s="35">
        <v>38.6</v>
      </c>
      <c r="J96" s="35">
        <v>1.59</v>
      </c>
      <c r="K96" s="35">
        <v>12.92</v>
      </c>
      <c r="L96" s="37" t="s">
        <v>1899</v>
      </c>
      <c r="M96" s="33" t="s">
        <v>1862</v>
      </c>
    </row>
    <row r="97" spans="1:13" ht="15.75">
      <c r="A97" s="104"/>
      <c r="B97" s="45" t="s">
        <v>1898</v>
      </c>
      <c r="C97" s="34">
        <v>115</v>
      </c>
      <c r="D97" s="57">
        <v>3.93</v>
      </c>
      <c r="E97" s="57">
        <v>5.56</v>
      </c>
      <c r="F97" s="57">
        <v>18.17</v>
      </c>
      <c r="G97" s="85">
        <v>147</v>
      </c>
      <c r="H97" s="281">
        <v>42.9</v>
      </c>
      <c r="I97" s="281">
        <v>26.8</v>
      </c>
      <c r="J97" s="281">
        <v>1.07</v>
      </c>
      <c r="K97" s="282">
        <v>8.62</v>
      </c>
      <c r="L97" s="37" t="s">
        <v>1899</v>
      </c>
      <c r="M97" s="33" t="s">
        <v>1832</v>
      </c>
    </row>
    <row r="98" spans="1:13" ht="15.75">
      <c r="A98" s="104"/>
      <c r="B98" s="45" t="s">
        <v>1898</v>
      </c>
      <c r="C98" s="34">
        <v>180</v>
      </c>
      <c r="D98" s="57">
        <v>6.14</v>
      </c>
      <c r="E98" s="57">
        <v>10.42</v>
      </c>
      <c r="F98" s="57">
        <v>28.41</v>
      </c>
      <c r="G98" s="85">
        <v>232</v>
      </c>
      <c r="H98" s="281">
        <v>69.3</v>
      </c>
      <c r="I98" s="281">
        <v>41.1</v>
      </c>
      <c r="J98" s="281">
        <v>1.63</v>
      </c>
      <c r="K98" s="57">
        <v>12.96</v>
      </c>
      <c r="L98" s="37" t="s">
        <v>1899</v>
      </c>
      <c r="M98" s="33" t="s">
        <v>1832</v>
      </c>
    </row>
    <row r="99" spans="1:13" ht="15.75">
      <c r="A99" s="104"/>
      <c r="B99" s="45" t="s">
        <v>1898</v>
      </c>
      <c r="C99" s="34">
        <v>115</v>
      </c>
      <c r="D99" s="57">
        <v>3.85</v>
      </c>
      <c r="E99" s="57">
        <v>6.53</v>
      </c>
      <c r="F99" s="57">
        <v>18.04</v>
      </c>
      <c r="G99" s="85">
        <v>146</v>
      </c>
      <c r="H99" s="57">
        <v>37.3</v>
      </c>
      <c r="I99" s="57">
        <v>26.2</v>
      </c>
      <c r="J99" s="57">
        <v>1.07</v>
      </c>
      <c r="K99" s="282">
        <v>8.61</v>
      </c>
      <c r="L99" s="37" t="s">
        <v>1899</v>
      </c>
      <c r="M99" s="33" t="s">
        <v>1833</v>
      </c>
    </row>
    <row r="100" spans="1:13" ht="15.75">
      <c r="A100" s="104"/>
      <c r="B100" s="45" t="s">
        <v>1898</v>
      </c>
      <c r="C100" s="34">
        <v>180</v>
      </c>
      <c r="D100" s="57">
        <v>5.96</v>
      </c>
      <c r="E100" s="57">
        <v>10.36</v>
      </c>
      <c r="F100" s="57">
        <v>28.15</v>
      </c>
      <c r="G100" s="85">
        <v>230</v>
      </c>
      <c r="H100" s="57">
        <v>58.1</v>
      </c>
      <c r="I100" s="57">
        <v>40</v>
      </c>
      <c r="J100" s="57">
        <v>1.64</v>
      </c>
      <c r="K100" s="57">
        <v>12.93</v>
      </c>
      <c r="L100" s="37" t="s">
        <v>1899</v>
      </c>
      <c r="M100" s="33" t="s">
        <v>1833</v>
      </c>
    </row>
    <row r="101" spans="1:13" ht="15.75">
      <c r="A101" s="104" t="s">
        <v>1900</v>
      </c>
      <c r="B101" s="45" t="s">
        <v>1901</v>
      </c>
      <c r="C101" s="34">
        <v>105</v>
      </c>
      <c r="D101" s="57">
        <v>3.6</v>
      </c>
      <c r="E101" s="57">
        <v>7.07</v>
      </c>
      <c r="F101" s="57">
        <v>14.36</v>
      </c>
      <c r="G101" s="85">
        <v>135</v>
      </c>
      <c r="H101" s="281">
        <v>50.9</v>
      </c>
      <c r="I101" s="281">
        <v>31.2</v>
      </c>
      <c r="J101" s="281">
        <v>0.87</v>
      </c>
      <c r="K101" s="57">
        <v>1.64</v>
      </c>
      <c r="L101" s="37" t="s">
        <v>1902</v>
      </c>
      <c r="M101" s="33" t="s">
        <v>1862</v>
      </c>
    </row>
    <row r="102" spans="1:13" ht="15.75">
      <c r="A102" s="104"/>
      <c r="B102" s="45" t="s">
        <v>1901</v>
      </c>
      <c r="C102" s="34">
        <v>155</v>
      </c>
      <c r="D102" s="57">
        <v>5.38</v>
      </c>
      <c r="E102" s="57">
        <v>8.64</v>
      </c>
      <c r="F102" s="57">
        <v>21.11</v>
      </c>
      <c r="G102" s="85">
        <v>184</v>
      </c>
      <c r="H102" s="281">
        <v>75.7</v>
      </c>
      <c r="I102" s="281">
        <v>46.7</v>
      </c>
      <c r="J102" s="281">
        <v>1.29</v>
      </c>
      <c r="K102" s="57">
        <v>2.46</v>
      </c>
      <c r="L102" s="37" t="s">
        <v>1902</v>
      </c>
      <c r="M102" s="33" t="s">
        <v>1862</v>
      </c>
    </row>
    <row r="103" spans="1:13" ht="15.75">
      <c r="A103" s="122"/>
      <c r="B103" s="45" t="s">
        <v>1901</v>
      </c>
      <c r="C103" s="34">
        <v>115</v>
      </c>
      <c r="D103" s="57">
        <v>3.85</v>
      </c>
      <c r="E103" s="57">
        <v>4.6</v>
      </c>
      <c r="F103" s="57">
        <v>15.26</v>
      </c>
      <c r="G103" s="85">
        <v>118</v>
      </c>
      <c r="H103" s="281">
        <v>59.3</v>
      </c>
      <c r="I103" s="281">
        <v>32.5</v>
      </c>
      <c r="J103" s="281">
        <v>0.89</v>
      </c>
      <c r="K103" s="282">
        <v>1.66</v>
      </c>
      <c r="L103" s="37" t="s">
        <v>1902</v>
      </c>
      <c r="M103" s="33" t="s">
        <v>1832</v>
      </c>
    </row>
    <row r="104" spans="1:13" ht="15.75">
      <c r="A104" s="122"/>
      <c r="B104" s="45" t="s">
        <v>1901</v>
      </c>
      <c r="C104" s="34">
        <v>180</v>
      </c>
      <c r="D104" s="57">
        <v>5.91</v>
      </c>
      <c r="E104" s="57">
        <v>6.85</v>
      </c>
      <c r="F104" s="57">
        <v>22.96</v>
      </c>
      <c r="G104" s="85">
        <v>177</v>
      </c>
      <c r="H104" s="281">
        <v>93.7</v>
      </c>
      <c r="I104" s="281">
        <v>49.2</v>
      </c>
      <c r="J104" s="281">
        <v>1.34</v>
      </c>
      <c r="K104" s="57">
        <v>2.5</v>
      </c>
      <c r="L104" s="37" t="s">
        <v>1902</v>
      </c>
      <c r="M104" s="33" t="s">
        <v>1832</v>
      </c>
    </row>
    <row r="105" spans="1:13" ht="15.75">
      <c r="A105" s="122"/>
      <c r="B105" s="45" t="s">
        <v>1901</v>
      </c>
      <c r="C105" s="34">
        <v>115</v>
      </c>
      <c r="D105" s="57">
        <v>3.76</v>
      </c>
      <c r="E105" s="57">
        <v>4.57</v>
      </c>
      <c r="F105" s="57">
        <v>15.13</v>
      </c>
      <c r="G105" s="85">
        <v>117</v>
      </c>
      <c r="H105" s="57">
        <v>53.7</v>
      </c>
      <c r="I105" s="57">
        <v>31.9</v>
      </c>
      <c r="J105" s="57">
        <v>0.89</v>
      </c>
      <c r="K105" s="282">
        <v>1.64</v>
      </c>
      <c r="L105" s="37" t="s">
        <v>1902</v>
      </c>
      <c r="M105" s="33" t="s">
        <v>1833</v>
      </c>
    </row>
    <row r="106" spans="1:13" ht="15.75">
      <c r="A106" s="122"/>
      <c r="B106" s="45" t="s">
        <v>1901</v>
      </c>
      <c r="C106" s="34">
        <v>180</v>
      </c>
      <c r="D106" s="57">
        <v>5.73</v>
      </c>
      <c r="E106" s="57">
        <v>6.79</v>
      </c>
      <c r="F106" s="57">
        <v>22.7</v>
      </c>
      <c r="G106" s="85">
        <v>175</v>
      </c>
      <c r="H106" s="57">
        <v>82.5</v>
      </c>
      <c r="I106" s="57">
        <v>48.1</v>
      </c>
      <c r="J106" s="57">
        <v>1.34</v>
      </c>
      <c r="K106" s="57">
        <v>2.47</v>
      </c>
      <c r="L106" s="37" t="s">
        <v>1902</v>
      </c>
      <c r="M106" s="33" t="s">
        <v>1833</v>
      </c>
    </row>
    <row r="107" spans="1:13" ht="15.75">
      <c r="A107" s="104" t="s">
        <v>1903</v>
      </c>
      <c r="B107" s="45" t="s">
        <v>1904</v>
      </c>
      <c r="C107" s="34">
        <v>100</v>
      </c>
      <c r="D107" s="50">
        <v>6.37</v>
      </c>
      <c r="E107" s="50">
        <v>5.63</v>
      </c>
      <c r="F107" s="50">
        <v>10.16</v>
      </c>
      <c r="G107" s="85">
        <v>117</v>
      </c>
      <c r="H107" s="281">
        <v>75.5</v>
      </c>
      <c r="I107" s="281">
        <v>29.8</v>
      </c>
      <c r="J107" s="281">
        <v>0.76</v>
      </c>
      <c r="K107" s="50">
        <v>1.45</v>
      </c>
      <c r="L107" s="37" t="s">
        <v>1905</v>
      </c>
      <c r="M107" s="45"/>
    </row>
    <row r="108" spans="1:13" ht="15.75">
      <c r="A108" s="104"/>
      <c r="B108" s="45" t="s">
        <v>1904</v>
      </c>
      <c r="C108" s="34">
        <v>150</v>
      </c>
      <c r="D108" s="50">
        <v>9.57</v>
      </c>
      <c r="E108" s="50">
        <v>8.46</v>
      </c>
      <c r="F108" s="50">
        <v>15.7</v>
      </c>
      <c r="G108" s="85">
        <v>177</v>
      </c>
      <c r="H108" s="281">
        <v>114</v>
      </c>
      <c r="I108" s="281">
        <v>45</v>
      </c>
      <c r="J108" s="281">
        <v>1.14</v>
      </c>
      <c r="K108" s="50">
        <v>2.19</v>
      </c>
      <c r="L108" s="37" t="s">
        <v>1905</v>
      </c>
      <c r="M108" s="45"/>
    </row>
    <row r="109" spans="1:13" ht="15.75">
      <c r="A109" s="104" t="s">
        <v>1906</v>
      </c>
      <c r="B109" s="45" t="s">
        <v>1907</v>
      </c>
      <c r="C109" s="34">
        <v>105</v>
      </c>
      <c r="D109" s="50">
        <v>2.96</v>
      </c>
      <c r="E109" s="50">
        <v>10.79</v>
      </c>
      <c r="F109" s="50">
        <v>7.24</v>
      </c>
      <c r="G109" s="85">
        <v>138</v>
      </c>
      <c r="H109" s="281">
        <v>91.2</v>
      </c>
      <c r="I109" s="281">
        <v>17.7</v>
      </c>
      <c r="J109" s="281">
        <v>0.52</v>
      </c>
      <c r="K109" s="50">
        <v>15.07</v>
      </c>
      <c r="L109" s="37" t="s">
        <v>1908</v>
      </c>
      <c r="M109" s="45"/>
    </row>
    <row r="110" spans="1:13" ht="15.75">
      <c r="A110" s="104"/>
      <c r="B110" s="45" t="s">
        <v>1907</v>
      </c>
      <c r="C110" s="34">
        <v>155</v>
      </c>
      <c r="D110" s="50">
        <v>4.53</v>
      </c>
      <c r="E110" s="50">
        <v>14.95</v>
      </c>
      <c r="F110" s="50">
        <v>10.84</v>
      </c>
      <c r="G110" s="85">
        <v>196</v>
      </c>
      <c r="H110" s="281">
        <v>140.4</v>
      </c>
      <c r="I110" s="281">
        <v>26.6</v>
      </c>
      <c r="J110" s="281">
        <v>0.78</v>
      </c>
      <c r="K110" s="50">
        <v>22.6</v>
      </c>
      <c r="L110" s="37" t="s">
        <v>1908</v>
      </c>
      <c r="M110" s="45"/>
    </row>
    <row r="111" spans="1:13" ht="15.75">
      <c r="A111" s="104" t="s">
        <v>1909</v>
      </c>
      <c r="B111" s="45" t="s">
        <v>1910</v>
      </c>
      <c r="C111" s="34">
        <v>100</v>
      </c>
      <c r="D111" s="57">
        <v>1.89</v>
      </c>
      <c r="E111" s="57">
        <v>5.94</v>
      </c>
      <c r="F111" s="57">
        <v>9.6</v>
      </c>
      <c r="G111" s="85">
        <v>99</v>
      </c>
      <c r="H111" s="281">
        <v>32.5</v>
      </c>
      <c r="I111" s="281">
        <v>18</v>
      </c>
      <c r="J111" s="281">
        <v>0.62</v>
      </c>
      <c r="K111" s="57">
        <v>59.33</v>
      </c>
      <c r="L111" s="37" t="s">
        <v>1911</v>
      </c>
      <c r="M111" s="33" t="s">
        <v>1832</v>
      </c>
    </row>
    <row r="112" spans="1:13" ht="15.75">
      <c r="A112" s="104"/>
      <c r="B112" s="45" t="s">
        <v>1910</v>
      </c>
      <c r="C112" s="34">
        <v>150</v>
      </c>
      <c r="D112" s="57">
        <v>2.92</v>
      </c>
      <c r="E112" s="57">
        <v>9.58</v>
      </c>
      <c r="F112" s="57">
        <v>14.65</v>
      </c>
      <c r="G112" s="85">
        <v>156</v>
      </c>
      <c r="H112" s="281">
        <v>51.5</v>
      </c>
      <c r="I112" s="281">
        <v>27.2</v>
      </c>
      <c r="J112" s="281">
        <v>0.94</v>
      </c>
      <c r="K112" s="57">
        <v>89.5</v>
      </c>
      <c r="L112" s="37" t="s">
        <v>1911</v>
      </c>
      <c r="M112" s="33" t="s">
        <v>1832</v>
      </c>
    </row>
    <row r="113" spans="1:13" ht="15.75">
      <c r="A113" s="122"/>
      <c r="B113" s="45" t="s">
        <v>1910</v>
      </c>
      <c r="C113" s="34">
        <v>100</v>
      </c>
      <c r="D113" s="57">
        <v>1.73</v>
      </c>
      <c r="E113" s="57">
        <v>5.88</v>
      </c>
      <c r="F113" s="57">
        <v>9.26</v>
      </c>
      <c r="G113" s="85">
        <v>97</v>
      </c>
      <c r="H113" s="281">
        <v>21.7</v>
      </c>
      <c r="I113" s="281">
        <v>16.9</v>
      </c>
      <c r="J113" s="281">
        <v>0.63</v>
      </c>
      <c r="K113" s="282">
        <v>59.29</v>
      </c>
      <c r="L113" s="37" t="s">
        <v>1911</v>
      </c>
      <c r="M113" s="33" t="s">
        <v>1833</v>
      </c>
    </row>
    <row r="114" spans="1:13" ht="15.75">
      <c r="A114" s="122"/>
      <c r="B114" s="45" t="s">
        <v>1910</v>
      </c>
      <c r="C114" s="34">
        <v>150</v>
      </c>
      <c r="D114" s="57">
        <v>2.65</v>
      </c>
      <c r="E114" s="57">
        <v>9.47</v>
      </c>
      <c r="F114" s="57">
        <v>14.08</v>
      </c>
      <c r="G114" s="85">
        <v>152</v>
      </c>
      <c r="H114" s="281">
        <v>33.6</v>
      </c>
      <c r="I114" s="281">
        <v>25.4</v>
      </c>
      <c r="J114" s="281">
        <v>0.95</v>
      </c>
      <c r="K114" s="57">
        <v>89.42</v>
      </c>
      <c r="L114" s="37" t="s">
        <v>1911</v>
      </c>
      <c r="M114" s="33" t="s">
        <v>1833</v>
      </c>
    </row>
    <row r="115" spans="1:13" ht="15.75">
      <c r="A115" s="122"/>
      <c r="B115" s="45" t="s">
        <v>1910</v>
      </c>
      <c r="C115" s="34">
        <v>100</v>
      </c>
      <c r="D115" s="57">
        <v>1.82</v>
      </c>
      <c r="E115" s="57">
        <v>5.88</v>
      </c>
      <c r="F115" s="57">
        <v>9.55</v>
      </c>
      <c r="G115" s="85">
        <v>98</v>
      </c>
      <c r="H115" s="281">
        <v>22.3</v>
      </c>
      <c r="I115" s="281">
        <v>18.1</v>
      </c>
      <c r="J115" s="281">
        <v>0.68</v>
      </c>
      <c r="K115" s="282">
        <v>59.49</v>
      </c>
      <c r="L115" s="37" t="s">
        <v>1911</v>
      </c>
      <c r="M115" s="33" t="s">
        <v>1890</v>
      </c>
    </row>
    <row r="116" spans="1:13" ht="15.75">
      <c r="A116" s="122"/>
      <c r="B116" s="45" t="s">
        <v>1910</v>
      </c>
      <c r="C116" s="34">
        <v>150</v>
      </c>
      <c r="D116" s="57">
        <v>2.79</v>
      </c>
      <c r="E116" s="57">
        <v>9.47</v>
      </c>
      <c r="F116" s="57">
        <v>14.57</v>
      </c>
      <c r="G116" s="85">
        <v>155</v>
      </c>
      <c r="H116" s="281">
        <v>34.5</v>
      </c>
      <c r="I116" s="281">
        <v>27.4</v>
      </c>
      <c r="J116" s="281">
        <v>1.03</v>
      </c>
      <c r="K116" s="57">
        <v>89.77</v>
      </c>
      <c r="L116" s="37" t="s">
        <v>1911</v>
      </c>
      <c r="M116" s="33" t="s">
        <v>1890</v>
      </c>
    </row>
    <row r="117" spans="2:13" ht="15.75">
      <c r="B117" s="45" t="s">
        <v>1912</v>
      </c>
      <c r="C117" s="40">
        <v>105</v>
      </c>
      <c r="D117" s="50">
        <v>1.2</v>
      </c>
      <c r="E117" s="50">
        <v>3.45</v>
      </c>
      <c r="F117" s="50">
        <v>4.55</v>
      </c>
      <c r="G117" s="42">
        <v>54</v>
      </c>
      <c r="H117" s="50">
        <v>31.1</v>
      </c>
      <c r="I117" s="106">
        <v>16.4</v>
      </c>
      <c r="J117" s="106">
        <v>0.46</v>
      </c>
      <c r="K117" s="50">
        <v>4.88</v>
      </c>
      <c r="L117" s="37" t="s">
        <v>1913</v>
      </c>
      <c r="M117" s="45"/>
    </row>
    <row r="118" spans="2:13" ht="15.75">
      <c r="B118" s="45" t="s">
        <v>1912</v>
      </c>
      <c r="C118" s="40">
        <v>155</v>
      </c>
      <c r="D118" s="50">
        <v>1.78</v>
      </c>
      <c r="E118" s="50">
        <v>3.5</v>
      </c>
      <c r="F118" s="50">
        <v>6.8</v>
      </c>
      <c r="G118" s="42">
        <v>66</v>
      </c>
      <c r="H118" s="50">
        <v>46.1</v>
      </c>
      <c r="I118" s="106">
        <v>24.7</v>
      </c>
      <c r="J118" s="106">
        <v>0.68</v>
      </c>
      <c r="K118" s="50">
        <v>7.32</v>
      </c>
      <c r="L118" s="37" t="s">
        <v>1913</v>
      </c>
      <c r="M118" s="45"/>
    </row>
    <row r="119" spans="2:13" ht="15.75">
      <c r="B119" s="45" t="s">
        <v>1914</v>
      </c>
      <c r="C119" s="40">
        <v>105</v>
      </c>
      <c r="D119" s="50">
        <v>2.3</v>
      </c>
      <c r="E119" s="50">
        <v>8.88</v>
      </c>
      <c r="F119" s="50">
        <v>19.95</v>
      </c>
      <c r="G119" s="42">
        <v>142</v>
      </c>
      <c r="H119" s="50">
        <v>29.2</v>
      </c>
      <c r="I119" s="50">
        <v>15.1</v>
      </c>
      <c r="J119" s="50">
        <v>0.52</v>
      </c>
      <c r="K119" s="50">
        <v>3.92</v>
      </c>
      <c r="L119" s="37" t="s">
        <v>1915</v>
      </c>
      <c r="M119" s="45"/>
    </row>
    <row r="120" spans="2:13" ht="15.75">
      <c r="B120" s="45" t="s">
        <v>1914</v>
      </c>
      <c r="C120" s="40">
        <v>155</v>
      </c>
      <c r="D120" s="50">
        <v>3.32</v>
      </c>
      <c r="E120" s="50">
        <v>16.98</v>
      </c>
      <c r="F120" s="50">
        <v>14.25</v>
      </c>
      <c r="G120" s="42">
        <v>156</v>
      </c>
      <c r="H120" s="50">
        <v>41.4</v>
      </c>
      <c r="I120" s="50">
        <v>22.5</v>
      </c>
      <c r="J120" s="50">
        <v>0.75</v>
      </c>
      <c r="K120" s="50">
        <v>5.84</v>
      </c>
      <c r="L120" s="37" t="s">
        <v>1915</v>
      </c>
      <c r="M120" s="45"/>
    </row>
    <row r="121" spans="2:13" ht="15.75">
      <c r="B121" s="45" t="s">
        <v>1916</v>
      </c>
      <c r="C121" s="40">
        <v>100</v>
      </c>
      <c r="D121" s="50">
        <v>1.12</v>
      </c>
      <c r="E121" s="50">
        <v>2.89</v>
      </c>
      <c r="F121" s="50">
        <v>14.25</v>
      </c>
      <c r="G121" s="42">
        <v>87</v>
      </c>
      <c r="H121" s="50">
        <v>32.2</v>
      </c>
      <c r="I121" s="50">
        <v>16.9</v>
      </c>
      <c r="J121" s="50">
        <v>1.15</v>
      </c>
      <c r="K121" s="50">
        <v>4.6</v>
      </c>
      <c r="L121" s="37" t="s">
        <v>1917</v>
      </c>
      <c r="M121" s="45"/>
    </row>
    <row r="122" spans="2:13" ht="15" customHeight="1">
      <c r="B122" s="45" t="s">
        <v>1916</v>
      </c>
      <c r="C122" s="40">
        <v>150</v>
      </c>
      <c r="D122" s="50">
        <v>1.67</v>
      </c>
      <c r="E122" s="50">
        <v>4.34</v>
      </c>
      <c r="F122" s="50">
        <v>21.37</v>
      </c>
      <c r="G122" s="42">
        <v>131</v>
      </c>
      <c r="H122" s="50">
        <v>48.4</v>
      </c>
      <c r="I122" s="50">
        <v>25.3</v>
      </c>
      <c r="J122" s="50">
        <v>1.72</v>
      </c>
      <c r="K122" s="50">
        <v>6.9</v>
      </c>
      <c r="L122" s="37" t="s">
        <v>1917</v>
      </c>
      <c r="M122" s="45"/>
    </row>
    <row r="123" spans="2:13" ht="15.75">
      <c r="B123" s="45" t="s">
        <v>1918</v>
      </c>
      <c r="C123" s="40">
        <v>105</v>
      </c>
      <c r="D123" s="50">
        <v>6.84</v>
      </c>
      <c r="E123" s="50">
        <v>8.68</v>
      </c>
      <c r="F123" s="50">
        <v>9.13</v>
      </c>
      <c r="G123" s="42">
        <v>142</v>
      </c>
      <c r="H123" s="50">
        <v>68.5</v>
      </c>
      <c r="I123" s="50">
        <v>20.4</v>
      </c>
      <c r="J123" s="50">
        <v>0.86</v>
      </c>
      <c r="K123" s="50">
        <v>9.64</v>
      </c>
      <c r="L123" s="37" t="s">
        <v>1919</v>
      </c>
      <c r="M123" s="283" t="s">
        <v>1920</v>
      </c>
    </row>
    <row r="124" spans="2:13" ht="15.75">
      <c r="B124" s="45" t="s">
        <v>1918</v>
      </c>
      <c r="C124" s="40">
        <v>155</v>
      </c>
      <c r="D124" s="50">
        <v>10.19</v>
      </c>
      <c r="E124" s="50">
        <v>11.31</v>
      </c>
      <c r="F124" s="50">
        <v>13.91</v>
      </c>
      <c r="G124" s="42">
        <v>198</v>
      </c>
      <c r="H124" s="50">
        <v>100.4</v>
      </c>
      <c r="I124" s="50">
        <v>30.2</v>
      </c>
      <c r="J124" s="50">
        <v>1.29</v>
      </c>
      <c r="K124" s="50">
        <v>14.06</v>
      </c>
      <c r="L124" s="37" t="s">
        <v>1919</v>
      </c>
      <c r="M124" s="283" t="s">
        <v>1921</v>
      </c>
    </row>
    <row r="125" spans="2:13" ht="15.75">
      <c r="B125" s="45" t="s">
        <v>1918</v>
      </c>
      <c r="C125" s="40">
        <v>115</v>
      </c>
      <c r="D125" s="50">
        <v>7.1</v>
      </c>
      <c r="E125" s="50">
        <v>6.07</v>
      </c>
      <c r="F125" s="50">
        <v>9.99</v>
      </c>
      <c r="G125" s="42">
        <v>123</v>
      </c>
      <c r="H125" s="50">
        <v>76.7</v>
      </c>
      <c r="I125" s="50">
        <v>21.7</v>
      </c>
      <c r="J125" s="50">
        <v>0.88</v>
      </c>
      <c r="K125" s="50">
        <v>9.66</v>
      </c>
      <c r="L125" s="37" t="s">
        <v>1919</v>
      </c>
      <c r="M125" s="283" t="s">
        <v>1922</v>
      </c>
    </row>
    <row r="126" spans="2:13" ht="15.75">
      <c r="B126" s="45" t="s">
        <v>1918</v>
      </c>
      <c r="C126" s="40">
        <v>180</v>
      </c>
      <c r="D126" s="50">
        <v>10.74</v>
      </c>
      <c r="E126" s="50">
        <v>9.43</v>
      </c>
      <c r="F126" s="50">
        <v>15.68</v>
      </c>
      <c r="G126" s="42">
        <v>191</v>
      </c>
      <c r="H126" s="50">
        <v>117.8</v>
      </c>
      <c r="I126" s="50">
        <v>32.7</v>
      </c>
      <c r="J126" s="50">
        <v>1.33</v>
      </c>
      <c r="K126" s="50">
        <v>14.1</v>
      </c>
      <c r="L126" s="37" t="s">
        <v>1919</v>
      </c>
      <c r="M126" s="283" t="s">
        <v>1923</v>
      </c>
    </row>
    <row r="127" spans="2:13" ht="15.75">
      <c r="B127" s="45" t="s">
        <v>1918</v>
      </c>
      <c r="C127" s="40">
        <v>115</v>
      </c>
      <c r="D127" s="50">
        <v>7.01</v>
      </c>
      <c r="E127" s="50">
        <v>6.04</v>
      </c>
      <c r="F127" s="50">
        <v>9.85</v>
      </c>
      <c r="G127" s="42">
        <v>122</v>
      </c>
      <c r="H127" s="50">
        <v>71.3</v>
      </c>
      <c r="I127" s="50">
        <v>21.1</v>
      </c>
      <c r="J127" s="50">
        <v>0.88</v>
      </c>
      <c r="K127" s="50">
        <v>9.64</v>
      </c>
      <c r="L127" s="37" t="s">
        <v>1919</v>
      </c>
      <c r="M127" s="283" t="s">
        <v>1924</v>
      </c>
    </row>
    <row r="128" spans="2:13" ht="15.75">
      <c r="B128" s="45" t="s">
        <v>1918</v>
      </c>
      <c r="C128" s="40">
        <v>180</v>
      </c>
      <c r="D128" s="50">
        <v>10.55</v>
      </c>
      <c r="E128" s="50">
        <v>9.36</v>
      </c>
      <c r="F128" s="50">
        <v>15.39</v>
      </c>
      <c r="G128" s="42">
        <v>198</v>
      </c>
      <c r="H128" s="50">
        <v>106.9</v>
      </c>
      <c r="I128" s="50">
        <v>31.7</v>
      </c>
      <c r="J128" s="50">
        <v>1.34</v>
      </c>
      <c r="K128" s="50">
        <v>14.06</v>
      </c>
      <c r="L128" s="37" t="s">
        <v>1919</v>
      </c>
      <c r="M128" s="283" t="s">
        <v>1925</v>
      </c>
    </row>
    <row r="129" spans="2:13" ht="15.75">
      <c r="B129" s="45" t="s">
        <v>1926</v>
      </c>
      <c r="C129" s="40">
        <v>115</v>
      </c>
      <c r="D129" s="50">
        <v>4.9</v>
      </c>
      <c r="E129" s="50">
        <v>7.77</v>
      </c>
      <c r="F129" s="50">
        <v>18</v>
      </c>
      <c r="G129" s="42">
        <v>162</v>
      </c>
      <c r="H129" s="50">
        <v>95.3</v>
      </c>
      <c r="I129" s="50">
        <v>30.1</v>
      </c>
      <c r="J129" s="50">
        <v>0.86</v>
      </c>
      <c r="K129" s="50">
        <v>2.3</v>
      </c>
      <c r="L129" s="37" t="s">
        <v>1927</v>
      </c>
      <c r="M129" s="284" t="s">
        <v>1922</v>
      </c>
    </row>
    <row r="130" spans="2:13" ht="15.75">
      <c r="B130" s="45" t="s">
        <v>1926</v>
      </c>
      <c r="C130" s="40">
        <v>180</v>
      </c>
      <c r="D130" s="50">
        <v>7.51</v>
      </c>
      <c r="E130" s="50">
        <v>11.77</v>
      </c>
      <c r="F130" s="50">
        <v>27.5</v>
      </c>
      <c r="G130" s="42">
        <v>246</v>
      </c>
      <c r="H130" s="50">
        <v>148.1</v>
      </c>
      <c r="I130" s="50">
        <v>45.9</v>
      </c>
      <c r="J130" s="50">
        <v>1.3</v>
      </c>
      <c r="K130" s="50">
        <v>3.48</v>
      </c>
      <c r="L130" s="37" t="s">
        <v>1927</v>
      </c>
      <c r="M130" s="284" t="s">
        <v>1923</v>
      </c>
    </row>
    <row r="131" spans="2:13" ht="15.75">
      <c r="B131" s="45" t="s">
        <v>1926</v>
      </c>
      <c r="C131" s="40">
        <v>115</v>
      </c>
      <c r="D131" s="50">
        <v>4.81</v>
      </c>
      <c r="E131" s="50">
        <v>7.74</v>
      </c>
      <c r="F131" s="50">
        <v>17.87</v>
      </c>
      <c r="G131" s="42">
        <v>160</v>
      </c>
      <c r="H131" s="50">
        <v>89.7</v>
      </c>
      <c r="I131" s="50">
        <v>29.6</v>
      </c>
      <c r="J131" s="50">
        <v>0.86</v>
      </c>
      <c r="K131" s="50">
        <v>2.28</v>
      </c>
      <c r="L131" s="37" t="s">
        <v>1927</v>
      </c>
      <c r="M131" s="284" t="s">
        <v>1924</v>
      </c>
    </row>
    <row r="132" spans="2:13" ht="15.75">
      <c r="B132" s="45" t="s">
        <v>1926</v>
      </c>
      <c r="C132" s="40">
        <v>180</v>
      </c>
      <c r="D132" s="50">
        <v>7.33</v>
      </c>
      <c r="E132" s="50">
        <v>11.71</v>
      </c>
      <c r="F132" s="50">
        <v>27.24</v>
      </c>
      <c r="G132" s="42">
        <v>244</v>
      </c>
      <c r="H132" s="50">
        <v>136.9</v>
      </c>
      <c r="I132" s="50">
        <v>44.8</v>
      </c>
      <c r="J132" s="50">
        <v>1.3</v>
      </c>
      <c r="K132" s="50">
        <v>3.44</v>
      </c>
      <c r="L132" s="37" t="s">
        <v>1927</v>
      </c>
      <c r="M132" s="284" t="s">
        <v>1925</v>
      </c>
    </row>
    <row r="133" spans="2:13" ht="15.75">
      <c r="B133" s="45" t="s">
        <v>1928</v>
      </c>
      <c r="C133" s="40">
        <v>115</v>
      </c>
      <c r="D133" s="50">
        <v>2.57</v>
      </c>
      <c r="E133" s="50">
        <v>3.43</v>
      </c>
      <c r="F133" s="50">
        <v>18.11</v>
      </c>
      <c r="G133" s="85">
        <v>114</v>
      </c>
      <c r="H133" s="57">
        <v>37.4</v>
      </c>
      <c r="I133" s="57">
        <v>15</v>
      </c>
      <c r="J133" s="57">
        <v>1.47</v>
      </c>
      <c r="K133" s="50">
        <v>4.22</v>
      </c>
      <c r="L133" s="37" t="s">
        <v>1929</v>
      </c>
      <c r="M133" s="45"/>
    </row>
    <row r="134" spans="2:13" ht="15.75">
      <c r="B134" s="45" t="s">
        <v>1928</v>
      </c>
      <c r="C134" s="40">
        <v>180</v>
      </c>
      <c r="D134" s="50">
        <v>3.86</v>
      </c>
      <c r="E134" s="50">
        <v>5.51</v>
      </c>
      <c r="F134" s="50">
        <v>26.88</v>
      </c>
      <c r="G134" s="85">
        <v>173</v>
      </c>
      <c r="H134" s="57">
        <v>58.1</v>
      </c>
      <c r="I134" s="57">
        <v>22.8</v>
      </c>
      <c r="J134" s="57">
        <v>2.21</v>
      </c>
      <c r="K134" s="50">
        <v>6.35</v>
      </c>
      <c r="L134" s="37" t="s">
        <v>1929</v>
      </c>
      <c r="M134" s="45"/>
    </row>
    <row r="135" spans="2:13" ht="15.75">
      <c r="B135" s="45" t="s">
        <v>1930</v>
      </c>
      <c r="C135" s="34">
        <v>120</v>
      </c>
      <c r="D135" s="35">
        <v>2.8</v>
      </c>
      <c r="E135" s="35">
        <v>4.933333333333334</v>
      </c>
      <c r="F135" s="35">
        <v>22.93333333333333</v>
      </c>
      <c r="G135" s="36">
        <v>147.46666666666667</v>
      </c>
      <c r="H135" s="35">
        <v>15.466666666666667</v>
      </c>
      <c r="I135" s="35">
        <v>32.266666666666666</v>
      </c>
      <c r="J135" s="35">
        <v>1.3333333333333335</v>
      </c>
      <c r="K135" s="35">
        <v>28</v>
      </c>
      <c r="L135" s="27" t="s">
        <v>1931</v>
      </c>
      <c r="M135" s="285"/>
    </row>
    <row r="136" spans="2:13" ht="15.75">
      <c r="B136" s="45" t="s">
        <v>1930</v>
      </c>
      <c r="C136" s="34">
        <v>110</v>
      </c>
      <c r="D136" s="35">
        <v>2.6</v>
      </c>
      <c r="E136" s="35">
        <v>4.5</v>
      </c>
      <c r="F136" s="35">
        <v>21</v>
      </c>
      <c r="G136" s="36">
        <v>135</v>
      </c>
      <c r="H136" s="35">
        <v>14.2</v>
      </c>
      <c r="I136" s="35">
        <v>29.6</v>
      </c>
      <c r="J136" s="35">
        <v>1.2</v>
      </c>
      <c r="K136" s="35">
        <v>25.7</v>
      </c>
      <c r="L136" s="27" t="s">
        <v>1931</v>
      </c>
      <c r="M136" s="285"/>
    </row>
    <row r="137" spans="2:13" ht="15.75">
      <c r="B137" s="45" t="s">
        <v>1930</v>
      </c>
      <c r="C137" s="34">
        <v>90</v>
      </c>
      <c r="D137" s="35">
        <v>2.1</v>
      </c>
      <c r="E137" s="35">
        <v>3.7</v>
      </c>
      <c r="F137" s="35">
        <v>17.2</v>
      </c>
      <c r="G137" s="36">
        <v>110.6</v>
      </c>
      <c r="H137" s="35">
        <v>11.6</v>
      </c>
      <c r="I137" s="35">
        <v>24.2</v>
      </c>
      <c r="J137" s="35">
        <v>1</v>
      </c>
      <c r="K137" s="35">
        <v>21</v>
      </c>
      <c r="L137" s="27" t="s">
        <v>1931</v>
      </c>
      <c r="M137" s="285"/>
    </row>
    <row r="138" spans="2:13" ht="15.75">
      <c r="B138" s="45" t="s">
        <v>1930</v>
      </c>
      <c r="C138" s="34">
        <v>150</v>
      </c>
      <c r="D138" s="35">
        <v>3.36</v>
      </c>
      <c r="E138" s="35">
        <v>5.4</v>
      </c>
      <c r="F138" s="35">
        <v>27.6</v>
      </c>
      <c r="G138" s="36">
        <v>225</v>
      </c>
      <c r="H138" s="35">
        <v>19.3</v>
      </c>
      <c r="I138" s="35" t="s">
        <v>1932</v>
      </c>
      <c r="J138" s="35" t="s">
        <v>1933</v>
      </c>
      <c r="K138" s="35">
        <v>35</v>
      </c>
      <c r="L138" s="27" t="s">
        <v>1931</v>
      </c>
      <c r="M138" s="285"/>
    </row>
    <row r="139" spans="2:13" ht="15.75">
      <c r="B139" s="45" t="s">
        <v>187</v>
      </c>
      <c r="C139" s="34">
        <v>150</v>
      </c>
      <c r="D139" s="25">
        <v>2.925</v>
      </c>
      <c r="E139" s="25">
        <v>11.7</v>
      </c>
      <c r="F139" s="25">
        <v>19.725</v>
      </c>
      <c r="G139" s="26">
        <v>197.02499999999998</v>
      </c>
      <c r="H139" s="25">
        <v>16.275</v>
      </c>
      <c r="I139" s="25">
        <v>20.1</v>
      </c>
      <c r="J139" s="25">
        <v>0.8250000000000001</v>
      </c>
      <c r="K139" s="25">
        <v>130.575</v>
      </c>
      <c r="L139" s="27" t="s">
        <v>188</v>
      </c>
      <c r="M139" s="105"/>
    </row>
    <row r="140" spans="2:13" ht="15.75">
      <c r="B140" s="45" t="s">
        <v>187</v>
      </c>
      <c r="C140" s="34">
        <v>200</v>
      </c>
      <c r="D140" s="25">
        <v>3.9</v>
      </c>
      <c r="E140" s="25">
        <v>15.6</v>
      </c>
      <c r="F140" s="25">
        <v>26.3</v>
      </c>
      <c r="G140" s="26">
        <v>262.7</v>
      </c>
      <c r="H140" s="25">
        <v>21.7</v>
      </c>
      <c r="I140" s="25">
        <v>26.8</v>
      </c>
      <c r="J140" s="25">
        <v>1.1</v>
      </c>
      <c r="K140" s="25">
        <v>174.1</v>
      </c>
      <c r="L140" s="27" t="s">
        <v>188</v>
      </c>
      <c r="M140" s="105"/>
    </row>
    <row r="141" spans="2:13" ht="15.75">
      <c r="B141" s="45" t="s">
        <v>1934</v>
      </c>
      <c r="C141" s="34">
        <v>150</v>
      </c>
      <c r="D141" s="25">
        <v>3.45</v>
      </c>
      <c r="E141" s="25">
        <v>11.775</v>
      </c>
      <c r="F141" s="25">
        <v>20.1</v>
      </c>
      <c r="G141" s="26">
        <v>202.95</v>
      </c>
      <c r="H141" s="25">
        <v>18.975</v>
      </c>
      <c r="I141" s="25">
        <v>26.025000000000002</v>
      </c>
      <c r="J141" s="25">
        <v>1.0499999999999998</v>
      </c>
      <c r="K141" s="25">
        <v>4.1</v>
      </c>
      <c r="L141" s="27" t="s">
        <v>188</v>
      </c>
      <c r="M141" s="105"/>
    </row>
    <row r="142" spans="2:13" ht="15.75">
      <c r="B142" s="45" t="s">
        <v>1934</v>
      </c>
      <c r="C142" s="34">
        <v>200</v>
      </c>
      <c r="D142" s="25">
        <v>4.6</v>
      </c>
      <c r="E142" s="25">
        <v>15.7</v>
      </c>
      <c r="F142" s="25">
        <v>26.8</v>
      </c>
      <c r="G142" s="26">
        <v>270.6</v>
      </c>
      <c r="H142" s="25">
        <v>25.3</v>
      </c>
      <c r="I142" s="25">
        <v>34.7</v>
      </c>
      <c r="J142" s="25">
        <v>1.4</v>
      </c>
      <c r="K142" s="25">
        <v>174.1</v>
      </c>
      <c r="L142" s="27" t="s">
        <v>188</v>
      </c>
      <c r="M142" s="105"/>
    </row>
    <row r="143" spans="2:13" ht="15.75">
      <c r="B143" s="45" t="s">
        <v>1935</v>
      </c>
      <c r="C143" s="34">
        <v>150</v>
      </c>
      <c r="D143" s="25">
        <v>3.0749999999999997</v>
      </c>
      <c r="E143" s="25">
        <v>11.7</v>
      </c>
      <c r="F143" s="25">
        <v>18.9</v>
      </c>
      <c r="G143" s="26">
        <v>194.175</v>
      </c>
      <c r="H143" s="25">
        <v>18.6</v>
      </c>
      <c r="I143" s="25">
        <v>19.125</v>
      </c>
      <c r="J143" s="25">
        <v>4.1</v>
      </c>
      <c r="K143" s="25">
        <v>15.6</v>
      </c>
      <c r="L143" s="27" t="s">
        <v>188</v>
      </c>
      <c r="M143" s="105"/>
    </row>
    <row r="144" spans="2:13" ht="15.75">
      <c r="B144" s="45" t="s">
        <v>1935</v>
      </c>
      <c r="C144" s="34">
        <v>200</v>
      </c>
      <c r="D144" s="25">
        <v>4.1</v>
      </c>
      <c r="E144" s="25">
        <v>15.6</v>
      </c>
      <c r="F144" s="25">
        <v>25.2</v>
      </c>
      <c r="G144" s="26">
        <v>258.9</v>
      </c>
      <c r="H144" s="25">
        <v>24.8</v>
      </c>
      <c r="I144" s="25">
        <v>25.5</v>
      </c>
      <c r="J144" s="25">
        <v>1.2</v>
      </c>
      <c r="K144" s="25">
        <v>174.1</v>
      </c>
      <c r="L144" s="27" t="s">
        <v>188</v>
      </c>
      <c r="M144" s="105"/>
    </row>
    <row r="145" spans="2:13" ht="15.75">
      <c r="B145" s="45" t="s">
        <v>1936</v>
      </c>
      <c r="C145" s="40">
        <v>100</v>
      </c>
      <c r="D145" s="50">
        <v>1.7</v>
      </c>
      <c r="E145" s="50">
        <v>5.2</v>
      </c>
      <c r="F145" s="50">
        <v>6.6</v>
      </c>
      <c r="G145" s="36">
        <v>81</v>
      </c>
      <c r="H145" s="35">
        <v>30.9</v>
      </c>
      <c r="I145" s="35">
        <v>20.8</v>
      </c>
      <c r="J145" s="35">
        <v>0.8</v>
      </c>
      <c r="K145" s="50">
        <v>20.4</v>
      </c>
      <c r="L145" s="105" t="s">
        <v>1937</v>
      </c>
      <c r="M145" s="99"/>
    </row>
    <row r="146" spans="2:13" ht="15.75">
      <c r="B146" s="45" t="s">
        <v>1936</v>
      </c>
      <c r="C146" s="40">
        <v>75</v>
      </c>
      <c r="D146" s="50">
        <v>1.2750000000000001</v>
      </c>
      <c r="E146" s="50">
        <v>3.9000000000000004</v>
      </c>
      <c r="F146" s="50">
        <v>4.95</v>
      </c>
      <c r="G146" s="36">
        <v>60.75000000000001</v>
      </c>
      <c r="H146" s="35">
        <v>23.175</v>
      </c>
      <c r="I146" s="35">
        <v>15.600000000000001</v>
      </c>
      <c r="J146" s="35">
        <v>0.6</v>
      </c>
      <c r="K146" s="50">
        <v>15.3</v>
      </c>
      <c r="L146" s="105" t="s">
        <v>1937</v>
      </c>
      <c r="M146" s="99"/>
    </row>
    <row r="147" spans="2:13" ht="15.75">
      <c r="B147" s="199" t="s">
        <v>1936</v>
      </c>
      <c r="C147" s="286">
        <v>50</v>
      </c>
      <c r="D147" s="287">
        <v>0.79</v>
      </c>
      <c r="E147" s="287">
        <v>2.25</v>
      </c>
      <c r="F147" s="287">
        <v>3.17</v>
      </c>
      <c r="G147" s="288">
        <v>36</v>
      </c>
      <c r="H147" s="289">
        <v>15.5</v>
      </c>
      <c r="I147" s="289" t="s">
        <v>1938</v>
      </c>
      <c r="J147" s="289">
        <v>0.4</v>
      </c>
      <c r="K147" s="287" t="s">
        <v>1939</v>
      </c>
      <c r="L147" s="290" t="s">
        <v>1937</v>
      </c>
      <c r="M147" s="99"/>
    </row>
    <row r="148" spans="2:13" ht="15.75">
      <c r="B148" s="45" t="s">
        <v>1940</v>
      </c>
      <c r="C148" s="34">
        <v>175</v>
      </c>
      <c r="D148" s="35">
        <v>7</v>
      </c>
      <c r="E148" s="35">
        <v>10.3</v>
      </c>
      <c r="F148" s="35">
        <v>33.4</v>
      </c>
      <c r="G148" s="36">
        <v>255.4</v>
      </c>
      <c r="H148" s="35">
        <v>34</v>
      </c>
      <c r="I148" s="35">
        <v>41.3</v>
      </c>
      <c r="J148" s="35">
        <v>2.1</v>
      </c>
      <c r="K148" s="35">
        <v>32</v>
      </c>
      <c r="L148" s="105" t="s">
        <v>1941</v>
      </c>
      <c r="M148" s="105"/>
    </row>
    <row r="149" spans="2:13" ht="15.75">
      <c r="B149" s="45" t="s">
        <v>1940</v>
      </c>
      <c r="C149" s="34">
        <v>120</v>
      </c>
      <c r="D149" s="35">
        <v>4.8</v>
      </c>
      <c r="E149" s="35">
        <v>7.062857142857143</v>
      </c>
      <c r="F149" s="35">
        <v>22.90285714285714</v>
      </c>
      <c r="G149" s="36">
        <v>175.1314285714286</v>
      </c>
      <c r="H149" s="35">
        <v>23.314285714285713</v>
      </c>
      <c r="I149" s="35">
        <v>28.32</v>
      </c>
      <c r="J149" s="35">
        <v>1.44</v>
      </c>
      <c r="K149" s="35">
        <v>21.942857142857143</v>
      </c>
      <c r="L149" s="105" t="s">
        <v>1942</v>
      </c>
      <c r="M149" s="105"/>
    </row>
    <row r="150" spans="2:13" ht="15.75">
      <c r="B150" s="45" t="s">
        <v>1943</v>
      </c>
      <c r="C150" s="34">
        <v>180</v>
      </c>
      <c r="D150" s="35">
        <v>6.3</v>
      </c>
      <c r="E150" s="35">
        <v>8.1</v>
      </c>
      <c r="F150" s="35">
        <v>35.5</v>
      </c>
      <c r="G150" s="36">
        <v>241.5</v>
      </c>
      <c r="H150" s="35">
        <v>48.1</v>
      </c>
      <c r="I150" s="35">
        <v>29.5</v>
      </c>
      <c r="J150" s="35">
        <v>1</v>
      </c>
      <c r="K150" s="35">
        <v>23.1</v>
      </c>
      <c r="L150" s="27" t="s">
        <v>1944</v>
      </c>
      <c r="M150" s="105"/>
    </row>
    <row r="151" spans="2:13" ht="15.75">
      <c r="B151" s="45" t="s">
        <v>1943</v>
      </c>
      <c r="C151" s="34">
        <v>150</v>
      </c>
      <c r="D151" s="35">
        <v>5.249999999999999</v>
      </c>
      <c r="E151" s="35">
        <v>6.75</v>
      </c>
      <c r="F151" s="35">
        <v>29.583333333333332</v>
      </c>
      <c r="G151" s="36">
        <v>201.24999999999997</v>
      </c>
      <c r="H151" s="35">
        <v>40.083333333333336</v>
      </c>
      <c r="I151" s="35">
        <v>24.583333333333332</v>
      </c>
      <c r="J151" s="35">
        <v>0.8333333333333334</v>
      </c>
      <c r="K151" s="35">
        <v>19.250000000000004</v>
      </c>
      <c r="L151" s="27" t="s">
        <v>1945</v>
      </c>
      <c r="M151" s="105"/>
    </row>
    <row r="152" spans="2:13" ht="15.75">
      <c r="B152" s="45" t="s">
        <v>1946</v>
      </c>
      <c r="C152" s="34">
        <v>250</v>
      </c>
      <c r="D152" s="35">
        <v>7</v>
      </c>
      <c r="E152" s="35">
        <v>12.6</v>
      </c>
      <c r="F152" s="35">
        <v>37.1</v>
      </c>
      <c r="G152" s="36">
        <v>290.6</v>
      </c>
      <c r="H152" s="35">
        <v>78.6</v>
      </c>
      <c r="I152" s="35">
        <v>53.3</v>
      </c>
      <c r="J152" s="35">
        <v>2.2</v>
      </c>
      <c r="K152" s="35">
        <v>49.7</v>
      </c>
      <c r="L152" s="105" t="s">
        <v>1947</v>
      </c>
      <c r="M152" s="105" t="s">
        <v>1833</v>
      </c>
    </row>
    <row r="153" spans="2:13" ht="15.75">
      <c r="B153" s="45" t="s">
        <v>1946</v>
      </c>
      <c r="C153" s="34">
        <v>188</v>
      </c>
      <c r="D153" s="35">
        <v>5.264</v>
      </c>
      <c r="E153" s="35">
        <v>9.475200000000001</v>
      </c>
      <c r="F153" s="35">
        <v>27.8992</v>
      </c>
      <c r="G153" s="36">
        <v>218.5312</v>
      </c>
      <c r="H153" s="35">
        <v>59.10719999999999</v>
      </c>
      <c r="I153" s="35">
        <v>40.0816</v>
      </c>
      <c r="J153" s="35">
        <v>1.6544</v>
      </c>
      <c r="K153" s="35">
        <v>37.3744</v>
      </c>
      <c r="L153" s="105" t="s">
        <v>1947</v>
      </c>
      <c r="M153" s="105" t="s">
        <v>1890</v>
      </c>
    </row>
    <row r="154" spans="2:13" ht="15.75">
      <c r="B154" s="45" t="s">
        <v>1946</v>
      </c>
      <c r="C154" s="34">
        <v>215</v>
      </c>
      <c r="D154" s="35">
        <v>6.4</v>
      </c>
      <c r="E154" s="35">
        <v>12.2</v>
      </c>
      <c r="F154" s="35">
        <v>34.1</v>
      </c>
      <c r="G154" s="36">
        <v>273</v>
      </c>
      <c r="H154" s="35">
        <v>58.9</v>
      </c>
      <c r="I154" s="35">
        <v>49.9</v>
      </c>
      <c r="J154" s="35">
        <v>2.2</v>
      </c>
      <c r="K154" s="35">
        <v>49.6</v>
      </c>
      <c r="L154" s="105" t="s">
        <v>1947</v>
      </c>
      <c r="M154" s="105" t="s">
        <v>1846</v>
      </c>
    </row>
    <row r="155" spans="2:13" ht="15.75">
      <c r="B155" s="45" t="s">
        <v>1946</v>
      </c>
      <c r="C155" s="34">
        <v>161</v>
      </c>
      <c r="D155" s="35">
        <v>4.9</v>
      </c>
      <c r="E155" s="35">
        <v>9.2</v>
      </c>
      <c r="F155" s="35">
        <v>25.7</v>
      </c>
      <c r="G155" s="36">
        <v>206.2</v>
      </c>
      <c r="H155" s="35">
        <v>44.7</v>
      </c>
      <c r="I155" s="35">
        <v>37.6</v>
      </c>
      <c r="J155" s="35">
        <v>1.6</v>
      </c>
      <c r="K155" s="35">
        <v>37.4</v>
      </c>
      <c r="L155" s="105" t="s">
        <v>1947</v>
      </c>
      <c r="M155" s="105" t="s">
        <v>1846</v>
      </c>
    </row>
    <row r="156" spans="2:13" ht="15.75">
      <c r="B156" s="45" t="s">
        <v>1948</v>
      </c>
      <c r="C156" s="34">
        <v>130</v>
      </c>
      <c r="D156" s="35">
        <v>3.2933333333333334</v>
      </c>
      <c r="E156" s="35">
        <v>4.680000000000001</v>
      </c>
      <c r="F156" s="35">
        <v>19.846666666666664</v>
      </c>
      <c r="G156" s="36">
        <v>135.28666666666666</v>
      </c>
      <c r="H156" s="35">
        <v>52.086666666666666</v>
      </c>
      <c r="I156" s="35">
        <v>28.253333333333334</v>
      </c>
      <c r="J156" s="35">
        <v>0.9533333333333335</v>
      </c>
      <c r="K156" s="35">
        <v>20.54</v>
      </c>
      <c r="L156" s="105" t="s">
        <v>1949</v>
      </c>
      <c r="M156" s="105"/>
    </row>
    <row r="157" spans="2:13" ht="15.75">
      <c r="B157" s="45" t="s">
        <v>1948</v>
      </c>
      <c r="C157" s="34">
        <v>150</v>
      </c>
      <c r="D157" s="35">
        <v>3.8</v>
      </c>
      <c r="E157" s="35">
        <v>5.4</v>
      </c>
      <c r="F157" s="35">
        <v>22.9</v>
      </c>
      <c r="G157" s="36">
        <v>156.1</v>
      </c>
      <c r="H157" s="35">
        <v>60.1</v>
      </c>
      <c r="I157" s="35">
        <v>32.6</v>
      </c>
      <c r="J157" s="35">
        <v>1.1</v>
      </c>
      <c r="K157" s="35">
        <v>23.7</v>
      </c>
      <c r="L157" s="105" t="s">
        <v>1949</v>
      </c>
      <c r="M157" s="105"/>
    </row>
    <row r="158" spans="2:13" ht="15.75">
      <c r="B158" s="45" t="s">
        <v>1948</v>
      </c>
      <c r="C158" s="34">
        <v>100</v>
      </c>
      <c r="D158" s="35">
        <v>2.5</v>
      </c>
      <c r="E158" s="35">
        <v>3.6</v>
      </c>
      <c r="F158" s="35">
        <v>15.3</v>
      </c>
      <c r="G158" s="36">
        <v>104</v>
      </c>
      <c r="H158" s="35">
        <v>40.1</v>
      </c>
      <c r="I158" s="35">
        <v>21.7</v>
      </c>
      <c r="J158" s="35" t="s">
        <v>1950</v>
      </c>
      <c r="K158" s="35">
        <v>15.8</v>
      </c>
      <c r="L158" s="105" t="s">
        <v>1949</v>
      </c>
      <c r="M158" s="105"/>
    </row>
    <row r="159" spans="2:13" ht="15.75">
      <c r="B159" s="45" t="s">
        <v>1951</v>
      </c>
      <c r="C159" s="34">
        <v>160</v>
      </c>
      <c r="D159" s="35">
        <v>6.9</v>
      </c>
      <c r="E159" s="35">
        <v>16.3</v>
      </c>
      <c r="F159" s="35">
        <v>32.7</v>
      </c>
      <c r="G159" s="36">
        <v>306.2</v>
      </c>
      <c r="H159" s="35">
        <v>36.6</v>
      </c>
      <c r="I159" s="35">
        <v>40.3</v>
      </c>
      <c r="J159" s="35">
        <v>2.1</v>
      </c>
      <c r="K159" s="35">
        <v>31.1</v>
      </c>
      <c r="L159" s="105" t="s">
        <v>1952</v>
      </c>
      <c r="M159" s="105"/>
    </row>
    <row r="160" spans="2:13" ht="15.75">
      <c r="B160" s="45" t="s">
        <v>1951</v>
      </c>
      <c r="C160" s="34">
        <v>120</v>
      </c>
      <c r="D160" s="35">
        <v>5.227272727272728</v>
      </c>
      <c r="E160" s="35">
        <v>12.348484848484848</v>
      </c>
      <c r="F160" s="35">
        <v>24.772727272727277</v>
      </c>
      <c r="G160" s="36">
        <v>231.96969696969697</v>
      </c>
      <c r="H160" s="35">
        <v>27.72727272727273</v>
      </c>
      <c r="I160" s="35">
        <v>30.530303030303028</v>
      </c>
      <c r="J160" s="35">
        <v>1.590909090909091</v>
      </c>
      <c r="K160" s="35">
        <v>23.560606060606062</v>
      </c>
      <c r="L160" s="105" t="s">
        <v>1952</v>
      </c>
      <c r="M160" s="105"/>
    </row>
    <row r="161" spans="2:13" ht="15.75">
      <c r="B161" s="45" t="s">
        <v>1951</v>
      </c>
      <c r="C161" s="34" t="s">
        <v>1953</v>
      </c>
      <c r="D161" s="35">
        <v>7.5</v>
      </c>
      <c r="E161" s="35">
        <v>14.3</v>
      </c>
      <c r="F161" s="35">
        <v>34.7</v>
      </c>
      <c r="G161" s="36">
        <v>298.3</v>
      </c>
      <c r="H161" s="35">
        <v>55.1</v>
      </c>
      <c r="I161" s="35">
        <v>43.1</v>
      </c>
      <c r="J161" s="35">
        <v>2.2</v>
      </c>
      <c r="K161" s="35">
        <v>31.2</v>
      </c>
      <c r="L161" s="105" t="s">
        <v>1952</v>
      </c>
      <c r="M161" s="105"/>
    </row>
    <row r="162" spans="2:13" ht="15.75">
      <c r="B162" s="45" t="s">
        <v>1951</v>
      </c>
      <c r="C162" s="34" t="s">
        <v>1954</v>
      </c>
      <c r="D162" s="35">
        <v>5.328947368421052</v>
      </c>
      <c r="E162" s="35">
        <v>10.160526315789475</v>
      </c>
      <c r="F162" s="35">
        <v>24.655263157894737</v>
      </c>
      <c r="G162" s="36">
        <v>211.95</v>
      </c>
      <c r="H162" s="35">
        <v>39.15</v>
      </c>
      <c r="I162" s="35">
        <v>30.623684210526317</v>
      </c>
      <c r="J162" s="35">
        <v>1.563157894736842</v>
      </c>
      <c r="K162" s="35">
        <v>22.16842105263158</v>
      </c>
      <c r="L162" s="105" t="s">
        <v>1952</v>
      </c>
      <c r="M162" s="105"/>
    </row>
    <row r="163" spans="2:13" ht="15.75">
      <c r="B163" s="45" t="s">
        <v>1955</v>
      </c>
      <c r="C163" s="34">
        <v>150</v>
      </c>
      <c r="D163" s="35">
        <v>10.4</v>
      </c>
      <c r="E163" s="35">
        <v>12.1</v>
      </c>
      <c r="F163" s="35">
        <v>27.3</v>
      </c>
      <c r="G163" s="36">
        <v>262</v>
      </c>
      <c r="H163" s="35">
        <v>76.7</v>
      </c>
      <c r="I163" s="35">
        <v>39.9</v>
      </c>
      <c r="J163" s="35">
        <v>1.8</v>
      </c>
      <c r="K163" s="35">
        <v>26.4</v>
      </c>
      <c r="L163" s="105" t="s">
        <v>1956</v>
      </c>
      <c r="M163" s="105"/>
    </row>
    <row r="164" spans="2:13" ht="15.75">
      <c r="B164" s="45" t="s">
        <v>1955</v>
      </c>
      <c r="C164" s="34">
        <v>130</v>
      </c>
      <c r="D164" s="35">
        <v>9.013333333333334</v>
      </c>
      <c r="E164" s="35">
        <v>10.486666666666666</v>
      </c>
      <c r="F164" s="35">
        <v>23.66</v>
      </c>
      <c r="G164" s="36">
        <v>227.06666666666666</v>
      </c>
      <c r="H164" s="35">
        <v>66.47333333333333</v>
      </c>
      <c r="I164" s="35">
        <v>34.58</v>
      </c>
      <c r="J164" s="35">
        <v>1.56</v>
      </c>
      <c r="K164" s="35">
        <v>22.88</v>
      </c>
      <c r="L164" s="105" t="s">
        <v>1956</v>
      </c>
      <c r="M164" s="105"/>
    </row>
    <row r="165" spans="2:13" ht="15.75">
      <c r="B165" s="45" t="s">
        <v>1957</v>
      </c>
      <c r="C165" s="34" t="s">
        <v>1958</v>
      </c>
      <c r="D165" s="35">
        <v>7</v>
      </c>
      <c r="E165" s="35">
        <v>13.3</v>
      </c>
      <c r="F165" s="35">
        <v>32.6</v>
      </c>
      <c r="G165" s="36">
        <v>279.7</v>
      </c>
      <c r="H165" s="35">
        <v>42.7</v>
      </c>
      <c r="I165" s="35">
        <v>55.7</v>
      </c>
      <c r="J165" s="35">
        <v>2.3</v>
      </c>
      <c r="K165" s="35">
        <v>34.4</v>
      </c>
      <c r="L165" s="105" t="s">
        <v>1959</v>
      </c>
      <c r="M165" s="105"/>
    </row>
    <row r="166" spans="2:13" ht="15.75">
      <c r="B166" s="45" t="s">
        <v>1957</v>
      </c>
      <c r="C166" s="34" t="s">
        <v>1960</v>
      </c>
      <c r="D166" s="35">
        <v>5.864864864864865</v>
      </c>
      <c r="E166" s="35">
        <v>11.143243243243244</v>
      </c>
      <c r="F166" s="35">
        <v>27.313513513513513</v>
      </c>
      <c r="G166" s="36">
        <v>234.34324324324322</v>
      </c>
      <c r="H166" s="35">
        <v>35.77567567567568</v>
      </c>
      <c r="I166" s="35">
        <v>46.66756756756757</v>
      </c>
      <c r="J166" s="35">
        <v>1.9270270270270269</v>
      </c>
      <c r="K166" s="35">
        <v>28.82162162162162</v>
      </c>
      <c r="L166" s="105" t="s">
        <v>1959</v>
      </c>
      <c r="M166" s="105"/>
    </row>
    <row r="167" spans="2:13" ht="15.75">
      <c r="B167" s="45" t="s">
        <v>1961</v>
      </c>
      <c r="C167" s="34" t="s">
        <v>1962</v>
      </c>
      <c r="D167" s="35">
        <v>8</v>
      </c>
      <c r="E167" s="35">
        <v>12.3</v>
      </c>
      <c r="F167" s="35">
        <v>36.1</v>
      </c>
      <c r="G167" s="36">
        <v>288.6</v>
      </c>
      <c r="H167" s="35">
        <v>74.4</v>
      </c>
      <c r="I167" s="35">
        <v>60.4</v>
      </c>
      <c r="J167" s="35">
        <v>2.4</v>
      </c>
      <c r="K167" s="35">
        <v>34.6</v>
      </c>
      <c r="L167" s="105" t="s">
        <v>1959</v>
      </c>
      <c r="M167" s="105"/>
    </row>
    <row r="168" spans="2:13" ht="15.75">
      <c r="B168" s="45" t="s">
        <v>1961</v>
      </c>
      <c r="C168" s="34" t="s">
        <v>236</v>
      </c>
      <c r="D168" s="35">
        <v>6.2857142857142865</v>
      </c>
      <c r="E168" s="35">
        <v>9.664285714285715</v>
      </c>
      <c r="F168" s="35">
        <v>28.364285714285717</v>
      </c>
      <c r="G168" s="36">
        <v>226.75714285714287</v>
      </c>
      <c r="H168" s="35">
        <v>58.45714285714286</v>
      </c>
      <c r="I168" s="35">
        <v>47.457142857142856</v>
      </c>
      <c r="J168" s="35">
        <v>1.8857142857142857</v>
      </c>
      <c r="K168" s="35">
        <v>27.185714285714287</v>
      </c>
      <c r="L168" s="105" t="s">
        <v>1959</v>
      </c>
      <c r="M168" s="105"/>
    </row>
    <row r="169" spans="2:13" ht="15.75">
      <c r="B169" s="45" t="s">
        <v>1963</v>
      </c>
      <c r="C169" s="34" t="s">
        <v>1962</v>
      </c>
      <c r="D169" s="35">
        <v>7.7</v>
      </c>
      <c r="E169" s="35">
        <v>12.2</v>
      </c>
      <c r="F169" s="35">
        <v>35.5</v>
      </c>
      <c r="G169" s="36">
        <v>283.7</v>
      </c>
      <c r="H169" s="35">
        <v>55.2</v>
      </c>
      <c r="I169" s="35">
        <v>58.3</v>
      </c>
      <c r="J169" s="35">
        <v>2.4</v>
      </c>
      <c r="K169" s="35">
        <v>34.4</v>
      </c>
      <c r="L169" s="105" t="s">
        <v>1959</v>
      </c>
      <c r="M169" s="105"/>
    </row>
    <row r="170" spans="2:13" ht="15.75">
      <c r="B170" s="45" t="s">
        <v>1963</v>
      </c>
      <c r="C170" s="34" t="s">
        <v>236</v>
      </c>
      <c r="D170" s="35">
        <v>6.05</v>
      </c>
      <c r="E170" s="35">
        <v>9.585714285714285</v>
      </c>
      <c r="F170" s="35">
        <v>27.892857142857146</v>
      </c>
      <c r="G170" s="36">
        <v>222.90714285714284</v>
      </c>
      <c r="H170" s="35">
        <v>43.37142857142857</v>
      </c>
      <c r="I170" s="35">
        <v>45.80714285714286</v>
      </c>
      <c r="J170" s="35">
        <v>1.8857142857142857</v>
      </c>
      <c r="K170" s="35">
        <v>27.028571428571425</v>
      </c>
      <c r="L170" s="105" t="s">
        <v>1959</v>
      </c>
      <c r="M170" s="105"/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N76"/>
  <sheetViews>
    <sheetView zoomScale="95" zoomScaleNormal="95" zoomScalePageLayoutView="0" workbookViewId="0" topLeftCell="B16">
      <selection activeCell="M50" sqref="M50"/>
    </sheetView>
  </sheetViews>
  <sheetFormatPr defaultColWidth="10.25390625" defaultRowHeight="12.75"/>
  <cols>
    <col min="1" max="1" width="0" style="93" hidden="1" customWidth="1"/>
    <col min="2" max="2" width="38.75390625" style="123" customWidth="1"/>
    <col min="3" max="3" width="10.25390625" style="185" customWidth="1"/>
    <col min="4" max="11" width="10.25390625" style="127" customWidth="1"/>
    <col min="12" max="12" width="25.375" style="123" customWidth="1"/>
    <col min="13" max="13" width="18.25390625" style="93" customWidth="1"/>
    <col min="14" max="16384" width="10.25390625" style="93" customWidth="1"/>
  </cols>
  <sheetData>
    <row r="1" spans="1:13" ht="15.75" customHeight="1">
      <c r="A1" s="934"/>
      <c r="B1" s="922" t="s">
        <v>1</v>
      </c>
      <c r="C1" s="922" t="s">
        <v>212</v>
      </c>
      <c r="D1" s="922" t="s">
        <v>213</v>
      </c>
      <c r="E1" s="922"/>
      <c r="F1" s="922"/>
      <c r="G1" s="922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1:13" ht="47.25">
      <c r="A2" s="934"/>
      <c r="B2" s="922"/>
      <c r="C2" s="922"/>
      <c r="D2" s="78" t="s">
        <v>217</v>
      </c>
      <c r="E2" s="78" t="s">
        <v>218</v>
      </c>
      <c r="F2" s="78" t="s">
        <v>219</v>
      </c>
      <c r="G2" s="78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>
      <c r="A3" s="291"/>
      <c r="B3" s="92" t="s">
        <v>1964</v>
      </c>
      <c r="C3" s="78">
        <v>40</v>
      </c>
      <c r="D3" s="79">
        <v>5.08</v>
      </c>
      <c r="E3" s="79">
        <v>4.6</v>
      </c>
      <c r="F3" s="79">
        <v>0.28</v>
      </c>
      <c r="G3" s="80">
        <v>63</v>
      </c>
      <c r="H3" s="79">
        <v>22</v>
      </c>
      <c r="I3" s="79">
        <v>1</v>
      </c>
      <c r="J3" s="79">
        <v>4.8</v>
      </c>
      <c r="K3" s="79">
        <v>0.01</v>
      </c>
      <c r="L3" s="63" t="s">
        <v>1965</v>
      </c>
      <c r="M3" s="292">
        <v>0</v>
      </c>
    </row>
    <row r="4" spans="1:13" ht="15.75">
      <c r="A4" s="291"/>
      <c r="B4" s="92" t="s">
        <v>1964</v>
      </c>
      <c r="C4" s="78">
        <v>20</v>
      </c>
      <c r="D4" s="79">
        <v>2.5</v>
      </c>
      <c r="E4" s="79">
        <v>2.3</v>
      </c>
      <c r="F4" s="79">
        <v>0.1</v>
      </c>
      <c r="G4" s="80">
        <v>32</v>
      </c>
      <c r="H4" s="79">
        <v>11</v>
      </c>
      <c r="I4" s="79">
        <v>0.5</v>
      </c>
      <c r="J4" s="79">
        <v>2.4</v>
      </c>
      <c r="K4" s="79">
        <v>0</v>
      </c>
      <c r="L4" s="63" t="s">
        <v>1965</v>
      </c>
      <c r="M4" s="292"/>
    </row>
    <row r="5" spans="1:13" ht="15.75">
      <c r="A5" s="291"/>
      <c r="B5" s="92" t="s">
        <v>1964</v>
      </c>
      <c r="C5" s="78">
        <v>60</v>
      </c>
      <c r="D5" s="79">
        <v>7.5</v>
      </c>
      <c r="E5" s="79">
        <v>6.9</v>
      </c>
      <c r="F5" s="79">
        <v>0.3</v>
      </c>
      <c r="G5" s="80">
        <v>96</v>
      </c>
      <c r="H5" s="79">
        <v>33</v>
      </c>
      <c r="I5" s="79">
        <v>1.5</v>
      </c>
      <c r="J5" s="79">
        <v>7.2</v>
      </c>
      <c r="K5" s="79">
        <v>0</v>
      </c>
      <c r="L5" s="63" t="s">
        <v>1965</v>
      </c>
      <c r="M5" s="292"/>
    </row>
    <row r="6" spans="1:13" ht="15.75">
      <c r="A6" s="291"/>
      <c r="B6" s="92" t="s">
        <v>1964</v>
      </c>
      <c r="C6" s="78">
        <v>80</v>
      </c>
      <c r="D6" s="79">
        <v>10</v>
      </c>
      <c r="E6" s="79">
        <v>9.2</v>
      </c>
      <c r="F6" s="79">
        <v>0.4</v>
      </c>
      <c r="G6" s="80">
        <v>128</v>
      </c>
      <c r="H6" s="79">
        <v>44</v>
      </c>
      <c r="I6" s="79">
        <v>2</v>
      </c>
      <c r="J6" s="79">
        <v>9.6</v>
      </c>
      <c r="K6" s="79">
        <v>0</v>
      </c>
      <c r="L6" s="63" t="s">
        <v>1965</v>
      </c>
      <c r="M6" s="292"/>
    </row>
    <row r="7" spans="1:13" ht="18.75" customHeight="1">
      <c r="A7" s="291" t="s">
        <v>1966</v>
      </c>
      <c r="B7" s="92" t="s">
        <v>1967</v>
      </c>
      <c r="C7" s="78">
        <v>60</v>
      </c>
      <c r="D7" s="79">
        <v>3.03</v>
      </c>
      <c r="E7" s="79">
        <v>4.76</v>
      </c>
      <c r="F7" s="79">
        <v>2.68</v>
      </c>
      <c r="G7" s="80">
        <v>66</v>
      </c>
      <c r="H7" s="79">
        <v>23</v>
      </c>
      <c r="I7" s="79">
        <v>0.6</v>
      </c>
      <c r="J7" s="79">
        <v>4.7</v>
      </c>
      <c r="K7" s="79">
        <v>0.01</v>
      </c>
      <c r="L7" s="63" t="s">
        <v>1968</v>
      </c>
      <c r="M7" s="92" t="s">
        <v>1969</v>
      </c>
    </row>
    <row r="8" spans="1:13" ht="18.75" customHeight="1">
      <c r="A8" s="291"/>
      <c r="B8" s="92" t="s">
        <v>1967</v>
      </c>
      <c r="C8" s="78">
        <v>80</v>
      </c>
      <c r="D8" s="79">
        <v>5.5</v>
      </c>
      <c r="E8" s="79">
        <v>7.2</v>
      </c>
      <c r="F8" s="79">
        <v>2.8</v>
      </c>
      <c r="G8" s="80">
        <v>98</v>
      </c>
      <c r="H8" s="79">
        <v>34.1</v>
      </c>
      <c r="I8" s="79">
        <v>1.1</v>
      </c>
      <c r="J8" s="79">
        <v>7.1</v>
      </c>
      <c r="K8" s="79">
        <v>0.01</v>
      </c>
      <c r="L8" s="63" t="s">
        <v>1968</v>
      </c>
      <c r="M8" s="92" t="s">
        <v>1969</v>
      </c>
    </row>
    <row r="9" spans="1:13" ht="18.75" customHeight="1">
      <c r="A9" s="293"/>
      <c r="B9" s="92" t="s">
        <v>1967</v>
      </c>
      <c r="C9" s="78">
        <v>60</v>
      </c>
      <c r="D9" s="79">
        <v>3.1</v>
      </c>
      <c r="E9" s="79">
        <v>8.1</v>
      </c>
      <c r="F9" s="79">
        <v>2.3</v>
      </c>
      <c r="G9" s="80">
        <v>94</v>
      </c>
      <c r="H9" s="79">
        <v>32</v>
      </c>
      <c r="I9" s="79">
        <v>0.6</v>
      </c>
      <c r="J9" s="79">
        <v>5.1</v>
      </c>
      <c r="K9" s="79">
        <v>0.02</v>
      </c>
      <c r="L9" s="63" t="s">
        <v>1968</v>
      </c>
      <c r="M9" s="92" t="s">
        <v>1970</v>
      </c>
    </row>
    <row r="10" spans="1:13" ht="18.75" customHeight="1">
      <c r="A10" s="293"/>
      <c r="B10" s="92" t="s">
        <v>1967</v>
      </c>
      <c r="C10" s="78">
        <v>80</v>
      </c>
      <c r="D10" s="79">
        <v>5.54</v>
      </c>
      <c r="E10" s="79">
        <v>10.53</v>
      </c>
      <c r="F10" s="79">
        <v>2.44</v>
      </c>
      <c r="G10" s="80">
        <v>127</v>
      </c>
      <c r="H10" s="79">
        <v>43.1</v>
      </c>
      <c r="I10" s="79">
        <v>1.1</v>
      </c>
      <c r="J10" s="79">
        <v>7.5</v>
      </c>
      <c r="K10" s="79">
        <v>0.02</v>
      </c>
      <c r="L10" s="63" t="s">
        <v>1968</v>
      </c>
      <c r="M10" s="92" t="s">
        <v>1970</v>
      </c>
    </row>
    <row r="11" spans="1:13" ht="15.75">
      <c r="A11" s="291" t="s">
        <v>1971</v>
      </c>
      <c r="B11" s="92" t="s">
        <v>180</v>
      </c>
      <c r="C11" s="78">
        <v>65</v>
      </c>
      <c r="D11" s="79">
        <v>5.73</v>
      </c>
      <c r="E11" s="79">
        <v>11.04</v>
      </c>
      <c r="F11" s="79">
        <v>1.1</v>
      </c>
      <c r="G11" s="80">
        <v>127</v>
      </c>
      <c r="H11" s="79">
        <v>46.4</v>
      </c>
      <c r="I11" s="79">
        <v>1.2</v>
      </c>
      <c r="J11" s="79">
        <v>7.8</v>
      </c>
      <c r="K11" s="79">
        <v>0.1</v>
      </c>
      <c r="L11" s="63" t="s">
        <v>181</v>
      </c>
      <c r="M11" s="270"/>
    </row>
    <row r="12" spans="1:13" ht="15.75">
      <c r="A12" s="291"/>
      <c r="B12" s="92" t="s">
        <v>180</v>
      </c>
      <c r="C12" s="78">
        <v>125</v>
      </c>
      <c r="D12" s="79">
        <v>12.5</v>
      </c>
      <c r="E12" s="79">
        <v>19.4</v>
      </c>
      <c r="F12" s="79">
        <v>2.4</v>
      </c>
      <c r="G12" s="80">
        <v>235</v>
      </c>
      <c r="H12" s="79">
        <v>93.5</v>
      </c>
      <c r="I12" s="79">
        <v>2.4</v>
      </c>
      <c r="J12" s="79">
        <v>15.6</v>
      </c>
      <c r="K12" s="79">
        <v>0.4</v>
      </c>
      <c r="L12" s="63" t="s">
        <v>181</v>
      </c>
      <c r="M12" s="270"/>
    </row>
    <row r="13" spans="1:13" ht="15.75">
      <c r="A13" s="291"/>
      <c r="B13" s="92" t="s">
        <v>180</v>
      </c>
      <c r="C13" s="78">
        <v>85</v>
      </c>
      <c r="D13" s="79">
        <v>7.52</v>
      </c>
      <c r="E13" s="79">
        <v>13.46</v>
      </c>
      <c r="F13" s="79">
        <v>1.51</v>
      </c>
      <c r="G13" s="80">
        <v>157</v>
      </c>
      <c r="H13" s="79">
        <v>62.8</v>
      </c>
      <c r="I13" s="79">
        <v>1.5</v>
      </c>
      <c r="J13" s="79">
        <v>10.4</v>
      </c>
      <c r="K13" s="79">
        <v>0.15</v>
      </c>
      <c r="L13" s="63" t="s">
        <v>181</v>
      </c>
      <c r="M13" s="270"/>
    </row>
    <row r="14" spans="1:13" ht="15.75">
      <c r="A14" s="291" t="s">
        <v>1971</v>
      </c>
      <c r="B14" s="92" t="s">
        <v>180</v>
      </c>
      <c r="C14" s="78">
        <v>105</v>
      </c>
      <c r="D14" s="79">
        <v>10.6</v>
      </c>
      <c r="E14" s="79">
        <v>16.9</v>
      </c>
      <c r="F14" s="79">
        <v>1.9</v>
      </c>
      <c r="G14" s="80">
        <v>203</v>
      </c>
      <c r="H14" s="79">
        <v>76.6</v>
      </c>
      <c r="I14" s="79">
        <v>2</v>
      </c>
      <c r="J14" s="79">
        <v>12.9</v>
      </c>
      <c r="K14" s="79">
        <v>0.3</v>
      </c>
      <c r="L14" s="63" t="s">
        <v>181</v>
      </c>
      <c r="M14" s="270"/>
    </row>
    <row r="15" spans="1:13" ht="15.75">
      <c r="A15" s="291"/>
      <c r="B15" s="347" t="s">
        <v>180</v>
      </c>
      <c r="C15" s="349">
        <v>100</v>
      </c>
      <c r="D15" s="350">
        <v>10.6</v>
      </c>
      <c r="E15" s="350">
        <v>15.4</v>
      </c>
      <c r="F15" s="350">
        <v>1.2</v>
      </c>
      <c r="G15" s="351">
        <v>170</v>
      </c>
      <c r="H15" s="350">
        <v>72.6</v>
      </c>
      <c r="I15" s="350">
        <v>2</v>
      </c>
      <c r="J15" s="350">
        <v>12.9</v>
      </c>
      <c r="K15" s="350">
        <v>0.3</v>
      </c>
      <c r="L15" s="352" t="s">
        <v>181</v>
      </c>
      <c r="M15" s="348" t="s">
        <v>2055</v>
      </c>
    </row>
    <row r="16" spans="1:13" ht="15.75">
      <c r="A16" s="291" t="s">
        <v>1972</v>
      </c>
      <c r="B16" s="92" t="s">
        <v>1973</v>
      </c>
      <c r="C16" s="78">
        <v>65</v>
      </c>
      <c r="D16" s="79">
        <v>6.95</v>
      </c>
      <c r="E16" s="79">
        <v>12.87</v>
      </c>
      <c r="F16" s="79">
        <v>1.07</v>
      </c>
      <c r="G16" s="80">
        <v>148</v>
      </c>
      <c r="H16" s="79">
        <v>114.6</v>
      </c>
      <c r="I16" s="79">
        <v>1.2</v>
      </c>
      <c r="J16" s="79">
        <v>10.1</v>
      </c>
      <c r="K16" s="79">
        <v>0.13</v>
      </c>
      <c r="L16" s="63" t="s">
        <v>1974</v>
      </c>
      <c r="M16" s="270"/>
    </row>
    <row r="17" spans="1:13" ht="15.75">
      <c r="A17" s="291"/>
      <c r="B17" s="92" t="s">
        <v>1973</v>
      </c>
      <c r="C17" s="78">
        <v>85</v>
      </c>
      <c r="D17" s="79">
        <v>9.1</v>
      </c>
      <c r="E17" s="79">
        <v>15.8</v>
      </c>
      <c r="F17" s="79">
        <v>1.4</v>
      </c>
      <c r="G17" s="80">
        <v>184</v>
      </c>
      <c r="H17" s="79">
        <v>146.2</v>
      </c>
      <c r="I17" s="79">
        <v>1.5</v>
      </c>
      <c r="J17" s="79">
        <v>13.2</v>
      </c>
      <c r="K17" s="79">
        <v>0.17</v>
      </c>
      <c r="L17" s="63" t="s">
        <v>1974</v>
      </c>
      <c r="M17" s="270"/>
    </row>
    <row r="18" spans="1:13" ht="15.75">
      <c r="A18" s="291"/>
      <c r="B18" s="92" t="s">
        <v>1973</v>
      </c>
      <c r="C18" s="78">
        <v>105</v>
      </c>
      <c r="D18" s="79">
        <v>12.8</v>
      </c>
      <c r="E18" s="79">
        <v>20.1</v>
      </c>
      <c r="F18" s="79">
        <v>1.9</v>
      </c>
      <c r="G18" s="80">
        <v>193</v>
      </c>
      <c r="H18" s="79">
        <v>190</v>
      </c>
      <c r="I18" s="79">
        <v>3.1</v>
      </c>
      <c r="J18" s="79">
        <v>16.8</v>
      </c>
      <c r="K18" s="79">
        <v>0.4</v>
      </c>
      <c r="L18" s="63" t="s">
        <v>1974</v>
      </c>
      <c r="M18" s="270"/>
    </row>
    <row r="19" spans="1:13" ht="15.75">
      <c r="A19" s="291"/>
      <c r="B19" s="347" t="s">
        <v>1973</v>
      </c>
      <c r="C19" s="349">
        <v>100</v>
      </c>
      <c r="D19" s="350">
        <v>12.8</v>
      </c>
      <c r="E19" s="350">
        <v>18.6</v>
      </c>
      <c r="F19" s="350">
        <v>1.2</v>
      </c>
      <c r="G19" s="351">
        <v>160</v>
      </c>
      <c r="H19" s="350">
        <v>186</v>
      </c>
      <c r="I19" s="350">
        <v>3.1</v>
      </c>
      <c r="J19" s="350">
        <v>16.8</v>
      </c>
      <c r="K19" s="350">
        <v>0.4</v>
      </c>
      <c r="L19" s="352" t="s">
        <v>1974</v>
      </c>
      <c r="M19" s="348" t="s">
        <v>2055</v>
      </c>
    </row>
    <row r="20" spans="1:13" ht="15.75">
      <c r="A20" s="291"/>
      <c r="B20" s="92" t="s">
        <v>1973</v>
      </c>
      <c r="C20" s="78">
        <v>125</v>
      </c>
      <c r="D20" s="79">
        <v>16.2</v>
      </c>
      <c r="E20" s="79">
        <v>24.1</v>
      </c>
      <c r="F20" s="79">
        <v>2.5</v>
      </c>
      <c r="G20" s="80">
        <v>235</v>
      </c>
      <c r="H20" s="79">
        <v>234.3</v>
      </c>
      <c r="I20" s="79">
        <v>3.9</v>
      </c>
      <c r="J20" s="79">
        <v>21.2</v>
      </c>
      <c r="K20" s="79">
        <v>0.6</v>
      </c>
      <c r="L20" s="63" t="s">
        <v>1974</v>
      </c>
      <c r="M20" s="270"/>
    </row>
    <row r="21" spans="1:13" ht="15.75">
      <c r="A21" s="291"/>
      <c r="B21" s="347" t="s">
        <v>1973</v>
      </c>
      <c r="C21" s="349">
        <v>120</v>
      </c>
      <c r="D21" s="350">
        <v>16.2</v>
      </c>
      <c r="E21" s="350">
        <v>22.6</v>
      </c>
      <c r="F21" s="350">
        <v>1.8</v>
      </c>
      <c r="G21" s="351">
        <v>202</v>
      </c>
      <c r="H21" s="350">
        <v>230.3</v>
      </c>
      <c r="I21" s="350">
        <v>3.9</v>
      </c>
      <c r="J21" s="350">
        <v>21.2</v>
      </c>
      <c r="K21" s="350">
        <v>0.6</v>
      </c>
      <c r="L21" s="352" t="s">
        <v>1974</v>
      </c>
      <c r="M21" s="348" t="s">
        <v>2055</v>
      </c>
    </row>
    <row r="22" spans="1:13" ht="15.75">
      <c r="A22" s="291"/>
      <c r="B22" s="347" t="s">
        <v>1973</v>
      </c>
      <c r="C22" s="349">
        <v>110</v>
      </c>
      <c r="D22" s="350">
        <v>14.9</v>
      </c>
      <c r="E22" s="350">
        <v>20.7</v>
      </c>
      <c r="F22" s="350">
        <v>1.7</v>
      </c>
      <c r="G22" s="351">
        <v>185</v>
      </c>
      <c r="H22" s="350">
        <v>211.1</v>
      </c>
      <c r="I22" s="350">
        <v>3.6</v>
      </c>
      <c r="J22" s="350">
        <v>19.4</v>
      </c>
      <c r="K22" s="350">
        <v>0.6</v>
      </c>
      <c r="L22" s="352" t="s">
        <v>1974</v>
      </c>
      <c r="M22" s="348" t="s">
        <v>2055</v>
      </c>
    </row>
    <row r="23" spans="1:13" ht="15.75">
      <c r="A23" s="291"/>
      <c r="B23" s="17" t="s">
        <v>528</v>
      </c>
      <c r="C23" s="18">
        <v>5</v>
      </c>
      <c r="D23" s="8">
        <v>0.04</v>
      </c>
      <c r="E23" s="8">
        <v>1.48</v>
      </c>
      <c r="F23" s="43">
        <v>0.65</v>
      </c>
      <c r="G23" s="44">
        <v>33</v>
      </c>
      <c r="H23" s="43">
        <v>4</v>
      </c>
      <c r="I23" s="43">
        <v>0</v>
      </c>
      <c r="J23" s="43">
        <v>0</v>
      </c>
      <c r="K23" s="43">
        <v>0</v>
      </c>
      <c r="L23" s="16" t="s">
        <v>717</v>
      </c>
      <c r="M23" s="270"/>
    </row>
    <row r="24" spans="1:13" ht="15.75">
      <c r="A24" s="291" t="s">
        <v>1975</v>
      </c>
      <c r="B24" s="92" t="s">
        <v>1976</v>
      </c>
      <c r="C24" s="78">
        <f>SUM(C25/8.5*10)</f>
        <v>100</v>
      </c>
      <c r="D24" s="79">
        <f>SUM(D25/8.5*10)</f>
        <v>7.317647058823528</v>
      </c>
      <c r="E24" s="79">
        <f>SUM(E25/8.5*10)</f>
        <v>13.611764705882354</v>
      </c>
      <c r="F24" s="79">
        <f>SUM(F25/8.5*10)</f>
        <v>3.4941176470588236</v>
      </c>
      <c r="G24" s="80">
        <f>SUM(G25/8.5*10)</f>
        <v>165.8823529411765</v>
      </c>
      <c r="H24" s="79">
        <v>62.9</v>
      </c>
      <c r="I24" s="79">
        <v>1.5</v>
      </c>
      <c r="J24" s="79">
        <v>20.2</v>
      </c>
      <c r="K24" s="79">
        <f>SUM(K25/8.5*10)</f>
        <v>1.211764705882353</v>
      </c>
      <c r="L24" s="63" t="s">
        <v>1977</v>
      </c>
      <c r="M24" s="270"/>
    </row>
    <row r="25" spans="1:13" ht="15.75">
      <c r="A25" s="291" t="s">
        <v>1975</v>
      </c>
      <c r="B25" s="92" t="s">
        <v>1976</v>
      </c>
      <c r="C25" s="78">
        <v>85</v>
      </c>
      <c r="D25" s="79">
        <v>6.22</v>
      </c>
      <c r="E25" s="79">
        <v>11.57</v>
      </c>
      <c r="F25" s="79">
        <v>2.97</v>
      </c>
      <c r="G25" s="80">
        <v>141</v>
      </c>
      <c r="H25" s="79">
        <v>53.5</v>
      </c>
      <c r="I25" s="79">
        <v>1.3</v>
      </c>
      <c r="J25" s="79">
        <v>17.2</v>
      </c>
      <c r="K25" s="79">
        <v>1.03</v>
      </c>
      <c r="L25" s="63" t="s">
        <v>1977</v>
      </c>
      <c r="M25" s="270"/>
    </row>
    <row r="26" spans="1:13" ht="15.75">
      <c r="A26" s="291" t="s">
        <v>1978</v>
      </c>
      <c r="B26" s="92" t="s">
        <v>1976</v>
      </c>
      <c r="C26" s="78">
        <v>65</v>
      </c>
      <c r="D26" s="79">
        <v>4.6</v>
      </c>
      <c r="E26" s="79">
        <v>9.4</v>
      </c>
      <c r="F26" s="79">
        <v>2.3</v>
      </c>
      <c r="G26" s="80">
        <v>112</v>
      </c>
      <c r="H26" s="79">
        <v>40.3</v>
      </c>
      <c r="I26" s="79">
        <v>1</v>
      </c>
      <c r="J26" s="79">
        <v>12.9</v>
      </c>
      <c r="K26" s="79">
        <v>0.78</v>
      </c>
      <c r="L26" s="63" t="s">
        <v>1977</v>
      </c>
      <c r="M26" s="270"/>
    </row>
    <row r="27" spans="1:13" ht="15.75">
      <c r="A27" s="291"/>
      <c r="B27" s="92" t="s">
        <v>1979</v>
      </c>
      <c r="C27" s="78">
        <v>65</v>
      </c>
      <c r="D27" s="79">
        <v>4.5</v>
      </c>
      <c r="E27" s="79">
        <v>9.22</v>
      </c>
      <c r="F27" s="79">
        <v>4.71</v>
      </c>
      <c r="G27" s="80">
        <v>120</v>
      </c>
      <c r="H27" s="79">
        <v>31.2</v>
      </c>
      <c r="I27" s="79">
        <v>1</v>
      </c>
      <c r="J27" s="79">
        <v>9</v>
      </c>
      <c r="K27" s="79">
        <v>2.5</v>
      </c>
      <c r="L27" s="63" t="s">
        <v>1980</v>
      </c>
      <c r="M27" s="270"/>
    </row>
    <row r="28" spans="1:13" ht="15.75">
      <c r="A28" s="291" t="s">
        <v>1981</v>
      </c>
      <c r="B28" s="92" t="s">
        <v>1979</v>
      </c>
      <c r="C28" s="78">
        <v>85</v>
      </c>
      <c r="D28" s="79">
        <v>6.01</v>
      </c>
      <c r="E28" s="79">
        <v>11.15</v>
      </c>
      <c r="F28" s="79">
        <v>6.29</v>
      </c>
      <c r="G28" s="80">
        <v>150</v>
      </c>
      <c r="H28" s="79">
        <v>42</v>
      </c>
      <c r="I28" s="79">
        <v>1.3</v>
      </c>
      <c r="J28" s="79">
        <v>12.1</v>
      </c>
      <c r="K28" s="79">
        <v>3.3</v>
      </c>
      <c r="L28" s="63" t="s">
        <v>1980</v>
      </c>
      <c r="M28" s="270"/>
    </row>
    <row r="29" spans="1:13" ht="15.75">
      <c r="A29" s="291"/>
      <c r="B29" s="92" t="s">
        <v>1979</v>
      </c>
      <c r="C29" s="78">
        <v>105</v>
      </c>
      <c r="D29" s="79">
        <v>7.7</v>
      </c>
      <c r="E29" s="79">
        <v>13.7</v>
      </c>
      <c r="F29" s="79">
        <v>7.8</v>
      </c>
      <c r="G29" s="80">
        <v>186</v>
      </c>
      <c r="H29" s="79">
        <v>54.3</v>
      </c>
      <c r="I29" s="79">
        <v>1.6</v>
      </c>
      <c r="J29" s="79">
        <v>1.8</v>
      </c>
      <c r="K29" s="79">
        <v>8.2</v>
      </c>
      <c r="L29" s="63" t="s">
        <v>1980</v>
      </c>
      <c r="M29" s="270"/>
    </row>
    <row r="30" spans="1:13" ht="15.75">
      <c r="A30" s="291" t="s">
        <v>1982</v>
      </c>
      <c r="B30" s="92" t="s">
        <v>1979</v>
      </c>
      <c r="C30" s="78">
        <v>125</v>
      </c>
      <c r="D30" s="79">
        <v>10.1</v>
      </c>
      <c r="E30" s="79">
        <v>16.6</v>
      </c>
      <c r="F30" s="79">
        <v>10.6</v>
      </c>
      <c r="G30" s="80">
        <v>233</v>
      </c>
      <c r="H30" s="79">
        <v>98</v>
      </c>
      <c r="I30" s="79">
        <v>2</v>
      </c>
      <c r="J30" s="79">
        <v>25</v>
      </c>
      <c r="K30" s="79">
        <v>10.2</v>
      </c>
      <c r="L30" s="63" t="s">
        <v>1980</v>
      </c>
      <c r="M30" s="270"/>
    </row>
    <row r="31" spans="1:13" ht="15.75">
      <c r="A31" s="291"/>
      <c r="B31" s="92" t="s">
        <v>1979</v>
      </c>
      <c r="C31" s="78">
        <v>130</v>
      </c>
      <c r="D31" s="79">
        <v>10.9</v>
      </c>
      <c r="E31" s="79">
        <v>17.9</v>
      </c>
      <c r="F31" s="79">
        <v>11.4</v>
      </c>
      <c r="G31" s="80">
        <v>252</v>
      </c>
      <c r="H31" s="79">
        <v>106</v>
      </c>
      <c r="I31" s="79">
        <v>2.2</v>
      </c>
      <c r="J31" s="79">
        <v>27</v>
      </c>
      <c r="K31" s="79">
        <v>11.1</v>
      </c>
      <c r="L31" s="63" t="s">
        <v>1980</v>
      </c>
      <c r="M31" s="270"/>
    </row>
    <row r="32" spans="1:13" ht="15.75">
      <c r="A32" s="291"/>
      <c r="B32" s="92" t="s">
        <v>1979</v>
      </c>
      <c r="C32" s="78">
        <v>150</v>
      </c>
      <c r="D32" s="79">
        <v>12.6</v>
      </c>
      <c r="E32" s="79">
        <v>20.7</v>
      </c>
      <c r="F32" s="79">
        <v>13.1</v>
      </c>
      <c r="G32" s="80">
        <v>290</v>
      </c>
      <c r="H32" s="79">
        <v>122.3</v>
      </c>
      <c r="I32" s="79">
        <v>2.5</v>
      </c>
      <c r="J32" s="79">
        <v>31.2</v>
      </c>
      <c r="K32" s="79">
        <v>12.8</v>
      </c>
      <c r="L32" s="63" t="s">
        <v>1980</v>
      </c>
      <c r="M32" s="270"/>
    </row>
    <row r="33" spans="1:13" ht="15.75">
      <c r="A33" s="291"/>
      <c r="B33" s="92" t="s">
        <v>1983</v>
      </c>
      <c r="C33" s="78">
        <v>65</v>
      </c>
      <c r="D33" s="79">
        <v>4.57</v>
      </c>
      <c r="E33" s="79">
        <v>9.5</v>
      </c>
      <c r="F33" s="79">
        <v>3.79</v>
      </c>
      <c r="G33" s="80">
        <v>119</v>
      </c>
      <c r="H33" s="79">
        <v>48.1</v>
      </c>
      <c r="I33" s="79">
        <v>0.9</v>
      </c>
      <c r="J33" s="79">
        <v>9.6</v>
      </c>
      <c r="K33" s="79">
        <v>0.5</v>
      </c>
      <c r="L33" s="63" t="s">
        <v>1984</v>
      </c>
      <c r="M33" s="270"/>
    </row>
    <row r="34" spans="1:13" ht="15.75">
      <c r="A34" s="291" t="s">
        <v>1985</v>
      </c>
      <c r="B34" s="92" t="s">
        <v>1983</v>
      </c>
      <c r="C34" s="78">
        <v>85</v>
      </c>
      <c r="D34" s="79">
        <v>6.52</v>
      </c>
      <c r="E34" s="79">
        <v>8.07</v>
      </c>
      <c r="F34" s="79">
        <v>7.4</v>
      </c>
      <c r="G34" s="80">
        <v>132</v>
      </c>
      <c r="H34" s="79">
        <v>63.1</v>
      </c>
      <c r="I34" s="79">
        <v>1.3</v>
      </c>
      <c r="J34" s="79">
        <v>15.1</v>
      </c>
      <c r="K34" s="79">
        <v>0.7</v>
      </c>
      <c r="L34" s="63" t="s">
        <v>1984</v>
      </c>
      <c r="M34" s="270"/>
    </row>
    <row r="35" spans="1:13" ht="15.75">
      <c r="A35" s="291"/>
      <c r="B35" s="92" t="s">
        <v>1983</v>
      </c>
      <c r="C35" s="78">
        <v>105</v>
      </c>
      <c r="D35" s="79">
        <v>8.4</v>
      </c>
      <c r="E35" s="79">
        <v>14.3</v>
      </c>
      <c r="F35" s="79">
        <v>6.5</v>
      </c>
      <c r="G35" s="80">
        <v>190</v>
      </c>
      <c r="H35" s="79">
        <v>79.1</v>
      </c>
      <c r="I35" s="79">
        <v>1.5</v>
      </c>
      <c r="J35" s="79">
        <v>14.6</v>
      </c>
      <c r="K35" s="79">
        <v>1.7</v>
      </c>
      <c r="L35" s="63" t="s">
        <v>1984</v>
      </c>
      <c r="M35" s="270"/>
    </row>
    <row r="36" spans="1:13" ht="15.75">
      <c r="A36" s="291"/>
      <c r="B36" s="92" t="s">
        <v>1983</v>
      </c>
      <c r="C36" s="78">
        <v>125</v>
      </c>
      <c r="D36" s="79">
        <v>9.6</v>
      </c>
      <c r="E36" s="79">
        <v>14.8</v>
      </c>
      <c r="F36" s="79">
        <v>5.8</v>
      </c>
      <c r="G36" s="80">
        <v>195</v>
      </c>
      <c r="H36" s="79">
        <v>85.7</v>
      </c>
      <c r="I36" s="79">
        <v>1.7</v>
      </c>
      <c r="J36" s="79">
        <v>15.4</v>
      </c>
      <c r="K36" s="79">
        <v>1.5</v>
      </c>
      <c r="L36" s="63" t="s">
        <v>1984</v>
      </c>
      <c r="M36" s="270"/>
    </row>
    <row r="37" spans="1:13" ht="15.75">
      <c r="A37" s="291"/>
      <c r="B37" s="92" t="s">
        <v>1983</v>
      </c>
      <c r="C37" s="78">
        <v>130</v>
      </c>
      <c r="D37" s="79">
        <v>10.9</v>
      </c>
      <c r="E37" s="79">
        <v>18.6</v>
      </c>
      <c r="F37" s="79">
        <v>8.5</v>
      </c>
      <c r="G37" s="80">
        <v>247</v>
      </c>
      <c r="H37" s="79">
        <v>111.4</v>
      </c>
      <c r="I37" s="79">
        <v>2.2</v>
      </c>
      <c r="J37" s="79">
        <v>18.9</v>
      </c>
      <c r="K37" s="79">
        <v>2.2</v>
      </c>
      <c r="L37" s="63" t="s">
        <v>1984</v>
      </c>
      <c r="M37" s="270"/>
    </row>
    <row r="38" spans="1:13" ht="15.75">
      <c r="A38" s="291"/>
      <c r="B38" s="92" t="s">
        <v>1983</v>
      </c>
      <c r="C38" s="78">
        <v>150</v>
      </c>
      <c r="D38" s="79">
        <v>12.6</v>
      </c>
      <c r="E38" s="79">
        <v>21.5</v>
      </c>
      <c r="F38" s="79">
        <v>9.8</v>
      </c>
      <c r="G38" s="80">
        <v>285</v>
      </c>
      <c r="H38" s="79">
        <v>118.6</v>
      </c>
      <c r="I38" s="79">
        <v>2.2</v>
      </c>
      <c r="J38" s="79">
        <v>21.9</v>
      </c>
      <c r="K38" s="79">
        <v>2.6</v>
      </c>
      <c r="L38" s="63" t="s">
        <v>1984</v>
      </c>
      <c r="M38" s="270"/>
    </row>
    <row r="39" spans="1:13" ht="15.75">
      <c r="A39" s="291"/>
      <c r="B39" s="92" t="s">
        <v>1986</v>
      </c>
      <c r="C39" s="78">
        <v>130</v>
      </c>
      <c r="D39" s="253">
        <v>8.8</v>
      </c>
      <c r="E39" s="253">
        <v>20.2</v>
      </c>
      <c r="F39" s="253">
        <v>3.5</v>
      </c>
      <c r="G39" s="249">
        <v>225</v>
      </c>
      <c r="H39" s="253">
        <v>100</v>
      </c>
      <c r="I39" s="253">
        <v>20</v>
      </c>
      <c r="J39" s="253">
        <v>2</v>
      </c>
      <c r="K39" s="294">
        <v>4.2</v>
      </c>
      <c r="L39" s="63" t="s">
        <v>1987</v>
      </c>
      <c r="M39" s="270"/>
    </row>
    <row r="40" spans="1:13" ht="15.75">
      <c r="A40" s="291"/>
      <c r="B40" s="92" t="s">
        <v>1986</v>
      </c>
      <c r="C40" s="78">
        <v>150</v>
      </c>
      <c r="D40" s="253">
        <v>10.5</v>
      </c>
      <c r="E40" s="253">
        <v>21</v>
      </c>
      <c r="F40" s="253">
        <v>5.3</v>
      </c>
      <c r="G40" s="249">
        <v>253</v>
      </c>
      <c r="H40" s="253">
        <v>131</v>
      </c>
      <c r="I40" s="253">
        <v>30</v>
      </c>
      <c r="J40" s="253">
        <v>2.5</v>
      </c>
      <c r="K40" s="294">
        <v>6.6</v>
      </c>
      <c r="L40" s="63" t="s">
        <v>1987</v>
      </c>
      <c r="M40" s="270"/>
    </row>
    <row r="41" spans="1:13" ht="15.75">
      <c r="A41" s="291" t="s">
        <v>1988</v>
      </c>
      <c r="B41" s="92" t="s">
        <v>1986</v>
      </c>
      <c r="C41" s="78">
        <v>65</v>
      </c>
      <c r="D41" s="79">
        <v>4.07</v>
      </c>
      <c r="E41" s="79">
        <v>9.27</v>
      </c>
      <c r="F41" s="79">
        <v>1.61</v>
      </c>
      <c r="G41" s="80">
        <v>104</v>
      </c>
      <c r="H41" s="79">
        <v>46.2</v>
      </c>
      <c r="I41" s="79">
        <v>0.9</v>
      </c>
      <c r="J41" s="79">
        <v>9.3</v>
      </c>
      <c r="K41" s="79">
        <v>1.95</v>
      </c>
      <c r="L41" s="63" t="s">
        <v>1987</v>
      </c>
      <c r="M41" s="270"/>
    </row>
    <row r="42" spans="1:13" ht="15.75">
      <c r="A42" s="291"/>
      <c r="B42" s="92" t="s">
        <v>1986</v>
      </c>
      <c r="C42" s="78">
        <v>85</v>
      </c>
      <c r="D42" s="79">
        <v>5.6</v>
      </c>
      <c r="E42" s="79">
        <v>11.23</v>
      </c>
      <c r="F42" s="79">
        <v>2.83</v>
      </c>
      <c r="G42" s="80">
        <v>135</v>
      </c>
      <c r="H42" s="79">
        <v>63.2</v>
      </c>
      <c r="I42" s="79">
        <v>1.3</v>
      </c>
      <c r="J42" s="79">
        <v>15.9</v>
      </c>
      <c r="K42" s="79">
        <v>3.51</v>
      </c>
      <c r="L42" s="63" t="s">
        <v>1987</v>
      </c>
      <c r="M42" s="270"/>
    </row>
    <row r="43" spans="1:13" ht="15.75">
      <c r="A43" s="291" t="s">
        <v>1989</v>
      </c>
      <c r="B43" s="92" t="s">
        <v>1990</v>
      </c>
      <c r="C43" s="78">
        <v>65</v>
      </c>
      <c r="D43" s="79">
        <v>5.91</v>
      </c>
      <c r="E43" s="79">
        <v>9.96</v>
      </c>
      <c r="F43" s="79">
        <v>14.9</v>
      </c>
      <c r="G43" s="80">
        <v>173</v>
      </c>
      <c r="H43" s="79">
        <v>53.8</v>
      </c>
      <c r="I43" s="79">
        <v>1.1</v>
      </c>
      <c r="J43" s="79">
        <v>16.4</v>
      </c>
      <c r="K43" s="79">
        <v>0.17</v>
      </c>
      <c r="L43" s="63" t="s">
        <v>1991</v>
      </c>
      <c r="M43" s="270"/>
    </row>
    <row r="44" spans="1:13" ht="15.75">
      <c r="A44" s="291"/>
      <c r="B44" s="92" t="s">
        <v>1990</v>
      </c>
      <c r="C44" s="78">
        <v>85</v>
      </c>
      <c r="D44" s="79">
        <v>7.5</v>
      </c>
      <c r="E44" s="79">
        <v>11.96</v>
      </c>
      <c r="F44" s="79">
        <v>17.39</v>
      </c>
      <c r="G44" s="80">
        <v>207</v>
      </c>
      <c r="H44" s="79">
        <v>68.5</v>
      </c>
      <c r="I44" s="79">
        <v>1.5</v>
      </c>
      <c r="J44" s="79">
        <v>19.9</v>
      </c>
      <c r="K44" s="79">
        <v>0.21</v>
      </c>
      <c r="L44" s="63" t="s">
        <v>1991</v>
      </c>
      <c r="M44" s="270"/>
    </row>
    <row r="45" spans="1:13" ht="15.75">
      <c r="A45" s="291" t="s">
        <v>1992</v>
      </c>
      <c r="B45" s="92" t="s">
        <v>1990</v>
      </c>
      <c r="C45" s="78">
        <f>SUM(C43/6.5*10)</f>
        <v>100</v>
      </c>
      <c r="D45" s="79">
        <v>8.8</v>
      </c>
      <c r="E45" s="79">
        <v>14.1</v>
      </c>
      <c r="F45" s="79">
        <v>20.5</v>
      </c>
      <c r="G45" s="80">
        <v>243.5</v>
      </c>
      <c r="H45" s="79">
        <v>80.6</v>
      </c>
      <c r="I45" s="79">
        <v>1.8</v>
      </c>
      <c r="J45" s="79">
        <v>23.4</v>
      </c>
      <c r="K45" s="79">
        <v>0.25</v>
      </c>
      <c r="L45" s="63" t="s">
        <v>1991</v>
      </c>
      <c r="M45" s="270"/>
    </row>
    <row r="46" spans="1:13" ht="15.75">
      <c r="A46" s="291"/>
      <c r="B46" s="92" t="s">
        <v>1993</v>
      </c>
      <c r="C46" s="78">
        <v>60</v>
      </c>
      <c r="D46" s="79">
        <v>4.29</v>
      </c>
      <c r="E46" s="79">
        <v>7.43</v>
      </c>
      <c r="F46" s="79">
        <v>3.93</v>
      </c>
      <c r="G46" s="80">
        <v>100</v>
      </c>
      <c r="H46" s="79">
        <v>37.9</v>
      </c>
      <c r="I46" s="79">
        <v>1.3</v>
      </c>
      <c r="J46" s="79">
        <v>8.3</v>
      </c>
      <c r="K46" s="79">
        <v>1</v>
      </c>
      <c r="L46" s="63" t="s">
        <v>1994</v>
      </c>
      <c r="M46" s="270"/>
    </row>
    <row r="47" spans="1:13" ht="15.75">
      <c r="A47" s="291" t="s">
        <v>1995</v>
      </c>
      <c r="B47" s="92" t="s">
        <v>1993</v>
      </c>
      <c r="C47" s="78">
        <v>80</v>
      </c>
      <c r="D47" s="79">
        <v>5.78</v>
      </c>
      <c r="E47" s="79">
        <v>10.25</v>
      </c>
      <c r="F47" s="79">
        <v>4.8</v>
      </c>
      <c r="G47" s="80">
        <v>135</v>
      </c>
      <c r="H47" s="79">
        <v>49.7</v>
      </c>
      <c r="I47" s="79">
        <v>1.7</v>
      </c>
      <c r="J47" s="79">
        <v>10.7</v>
      </c>
      <c r="K47" s="79">
        <v>1.4</v>
      </c>
      <c r="L47" s="63" t="s">
        <v>1994</v>
      </c>
      <c r="M47" s="270"/>
    </row>
    <row r="48" spans="1:13" ht="15.75">
      <c r="A48" s="291"/>
      <c r="B48" s="92" t="s">
        <v>1996</v>
      </c>
      <c r="C48" s="78">
        <v>65</v>
      </c>
      <c r="D48" s="79">
        <v>5.76</v>
      </c>
      <c r="E48" s="79">
        <v>11.1</v>
      </c>
      <c r="F48" s="79">
        <v>1.1</v>
      </c>
      <c r="G48" s="80">
        <v>127</v>
      </c>
      <c r="H48" s="79">
        <v>47.6</v>
      </c>
      <c r="I48" s="79">
        <v>1.2</v>
      </c>
      <c r="J48" s="79">
        <v>7.9</v>
      </c>
      <c r="K48" s="79">
        <v>0.1</v>
      </c>
      <c r="L48" s="63" t="s">
        <v>1997</v>
      </c>
      <c r="M48" s="270"/>
    </row>
    <row r="49" spans="1:13" ht="15.75">
      <c r="A49" s="291" t="s">
        <v>1998</v>
      </c>
      <c r="B49" s="92" t="s">
        <v>1996</v>
      </c>
      <c r="C49" s="78">
        <v>85</v>
      </c>
      <c r="D49" s="79">
        <v>7.52</v>
      </c>
      <c r="E49" s="79">
        <v>13.5</v>
      </c>
      <c r="F49" s="79">
        <v>1.5</v>
      </c>
      <c r="G49" s="80">
        <v>157</v>
      </c>
      <c r="H49" s="79">
        <v>62.8</v>
      </c>
      <c r="I49" s="79">
        <v>1.5</v>
      </c>
      <c r="J49" s="79">
        <v>10.4</v>
      </c>
      <c r="K49" s="79">
        <v>0.2</v>
      </c>
      <c r="L49" s="63" t="s">
        <v>1997</v>
      </c>
      <c r="M49" s="270"/>
    </row>
    <row r="50" spans="1:13" ht="15.75">
      <c r="A50" s="291"/>
      <c r="B50" s="347" t="s">
        <v>1996</v>
      </c>
      <c r="C50" s="349">
        <v>110</v>
      </c>
      <c r="D50" s="350">
        <v>6.5</v>
      </c>
      <c r="E50" s="350">
        <v>20.8</v>
      </c>
      <c r="F50" s="350">
        <v>3.5</v>
      </c>
      <c r="G50" s="351">
        <v>167</v>
      </c>
      <c r="H50" s="350">
        <v>46.6</v>
      </c>
      <c r="I50" s="350">
        <v>1.3</v>
      </c>
      <c r="J50" s="350">
        <v>5.2</v>
      </c>
      <c r="K50" s="350">
        <v>0.1</v>
      </c>
      <c r="L50" s="352" t="s">
        <v>1997</v>
      </c>
      <c r="M50" s="348" t="s">
        <v>2055</v>
      </c>
    </row>
    <row r="51" spans="1:13" ht="15.75">
      <c r="A51" s="291"/>
      <c r="B51" s="347" t="s">
        <v>1996</v>
      </c>
      <c r="C51" s="349">
        <v>100</v>
      </c>
      <c r="D51" s="350">
        <v>5.9</v>
      </c>
      <c r="E51" s="350">
        <v>18.9</v>
      </c>
      <c r="F51" s="350">
        <v>3.2</v>
      </c>
      <c r="G51" s="351">
        <v>152</v>
      </c>
      <c r="H51" s="350">
        <v>42.4</v>
      </c>
      <c r="I51" s="350">
        <v>1.2</v>
      </c>
      <c r="J51" s="350">
        <v>4.7</v>
      </c>
      <c r="K51" s="350">
        <v>0.1</v>
      </c>
      <c r="L51" s="352" t="s">
        <v>1997</v>
      </c>
      <c r="M51" s="348" t="s">
        <v>2055</v>
      </c>
    </row>
    <row r="52" spans="1:13" ht="15.75">
      <c r="A52" s="291"/>
      <c r="B52" s="347" t="s">
        <v>1996</v>
      </c>
      <c r="C52" s="349">
        <v>90</v>
      </c>
      <c r="D52" s="350">
        <v>5.3</v>
      </c>
      <c r="E52" s="350">
        <v>17</v>
      </c>
      <c r="F52" s="350">
        <v>2.9</v>
      </c>
      <c r="G52" s="351">
        <v>137</v>
      </c>
      <c r="H52" s="350">
        <v>38.2</v>
      </c>
      <c r="I52" s="350">
        <v>1.1</v>
      </c>
      <c r="J52" s="350">
        <v>4.2</v>
      </c>
      <c r="K52" s="350">
        <v>0.1</v>
      </c>
      <c r="L52" s="352" t="s">
        <v>1997</v>
      </c>
      <c r="M52" s="348" t="s">
        <v>2055</v>
      </c>
    </row>
    <row r="53" spans="1:13" ht="15.75">
      <c r="A53" s="291"/>
      <c r="B53" s="347" t="s">
        <v>1996</v>
      </c>
      <c r="C53" s="349">
        <v>120</v>
      </c>
      <c r="D53" s="350">
        <v>7.1</v>
      </c>
      <c r="E53" s="350">
        <v>22.7</v>
      </c>
      <c r="F53" s="350">
        <v>3.8</v>
      </c>
      <c r="G53" s="351">
        <v>182</v>
      </c>
      <c r="H53" s="350">
        <v>50.9</v>
      </c>
      <c r="I53" s="350">
        <v>1.4</v>
      </c>
      <c r="J53" s="350">
        <v>5.6</v>
      </c>
      <c r="K53" s="350">
        <v>0.1</v>
      </c>
      <c r="L53" s="352" t="s">
        <v>1997</v>
      </c>
      <c r="M53" s="348" t="s">
        <v>2055</v>
      </c>
    </row>
    <row r="54" spans="1:13" ht="15.75">
      <c r="A54" s="291"/>
      <c r="B54" s="92" t="s">
        <v>1996</v>
      </c>
      <c r="C54" s="78">
        <v>105</v>
      </c>
      <c r="D54" s="79">
        <v>5.9</v>
      </c>
      <c r="E54" s="79">
        <v>20.4</v>
      </c>
      <c r="F54" s="79">
        <v>3.9</v>
      </c>
      <c r="G54" s="80">
        <v>185</v>
      </c>
      <c r="H54" s="79">
        <v>46.4</v>
      </c>
      <c r="I54" s="79">
        <v>1.2</v>
      </c>
      <c r="J54" s="79">
        <v>4.7</v>
      </c>
      <c r="K54" s="79">
        <v>0.1</v>
      </c>
      <c r="L54" s="63" t="s">
        <v>1997</v>
      </c>
      <c r="M54" s="270"/>
    </row>
    <row r="55" spans="1:13" ht="15.75">
      <c r="A55" s="291" t="s">
        <v>1999</v>
      </c>
      <c r="B55" s="92" t="s">
        <v>1996</v>
      </c>
      <c r="C55" s="78">
        <v>125</v>
      </c>
      <c r="D55" s="79">
        <v>7.5</v>
      </c>
      <c r="E55" s="79">
        <v>22.1</v>
      </c>
      <c r="F55" s="79">
        <v>5.2</v>
      </c>
      <c r="G55" s="80">
        <v>201</v>
      </c>
      <c r="H55" s="79">
        <v>62.8</v>
      </c>
      <c r="I55" s="79">
        <v>1.5</v>
      </c>
      <c r="J55" s="79">
        <v>7.1</v>
      </c>
      <c r="K55" s="79">
        <v>0.2</v>
      </c>
      <c r="L55" s="63" t="s">
        <v>1997</v>
      </c>
      <c r="M55" s="270"/>
    </row>
    <row r="56" spans="1:13" ht="15.75">
      <c r="A56" s="291"/>
      <c r="B56" s="92" t="s">
        <v>2000</v>
      </c>
      <c r="C56" s="78">
        <v>65</v>
      </c>
      <c r="D56" s="79">
        <v>8.04</v>
      </c>
      <c r="E56" s="79">
        <v>9.87</v>
      </c>
      <c r="F56" s="79">
        <v>1.26</v>
      </c>
      <c r="G56" s="80">
        <v>126</v>
      </c>
      <c r="H56" s="79">
        <v>46.6</v>
      </c>
      <c r="I56" s="79">
        <v>1.3</v>
      </c>
      <c r="J56" s="79">
        <v>12.2</v>
      </c>
      <c r="K56" s="79">
        <v>0.27</v>
      </c>
      <c r="L56" s="63" t="s">
        <v>2001</v>
      </c>
      <c r="M56" s="270"/>
    </row>
    <row r="57" spans="1:13" ht="15.75">
      <c r="A57" s="295"/>
      <c r="B57" s="92" t="s">
        <v>2000</v>
      </c>
      <c r="C57" s="78">
        <v>85</v>
      </c>
      <c r="D57" s="79">
        <v>10.68</v>
      </c>
      <c r="E57" s="79">
        <v>12.15</v>
      </c>
      <c r="F57" s="79">
        <v>1.66</v>
      </c>
      <c r="G57" s="80">
        <v>159</v>
      </c>
      <c r="H57" s="79">
        <v>62.4</v>
      </c>
      <c r="I57" s="79">
        <v>1.7</v>
      </c>
      <c r="J57" s="79">
        <v>16.2</v>
      </c>
      <c r="K57" s="79">
        <v>0.36</v>
      </c>
      <c r="L57" s="63" t="s">
        <v>2001</v>
      </c>
      <c r="M57" s="270"/>
    </row>
    <row r="58" spans="1:13" ht="15.75">
      <c r="A58" s="295"/>
      <c r="B58" s="92" t="s">
        <v>2000</v>
      </c>
      <c r="C58" s="78">
        <v>125</v>
      </c>
      <c r="D58" s="79">
        <v>17.2</v>
      </c>
      <c r="E58" s="79">
        <v>21.2</v>
      </c>
      <c r="F58" s="79">
        <v>2.7</v>
      </c>
      <c r="G58" s="80">
        <v>270</v>
      </c>
      <c r="H58" s="79">
        <v>91.3</v>
      </c>
      <c r="I58" s="79">
        <v>2.8</v>
      </c>
      <c r="J58" s="79">
        <v>22.8</v>
      </c>
      <c r="K58" s="79">
        <v>0.5</v>
      </c>
      <c r="L58" s="63" t="s">
        <v>2001</v>
      </c>
      <c r="M58" s="270"/>
    </row>
    <row r="59" spans="2:13" ht="15.75">
      <c r="B59" s="92" t="s">
        <v>2000</v>
      </c>
      <c r="C59" s="78">
        <v>165</v>
      </c>
      <c r="D59" s="79">
        <v>22.9</v>
      </c>
      <c r="E59" s="79">
        <v>27.1</v>
      </c>
      <c r="F59" s="79">
        <v>3.6</v>
      </c>
      <c r="G59" s="80">
        <v>349</v>
      </c>
      <c r="H59" s="79">
        <v>122.6</v>
      </c>
      <c r="I59" s="79">
        <v>3.7</v>
      </c>
      <c r="J59" s="79">
        <v>30.3</v>
      </c>
      <c r="K59" s="79">
        <v>0.7</v>
      </c>
      <c r="L59" s="63" t="s">
        <v>2001</v>
      </c>
      <c r="M59" s="270"/>
    </row>
    <row r="60" spans="2:13" ht="15.75">
      <c r="B60" s="92" t="s">
        <v>2002</v>
      </c>
      <c r="C60" s="78">
        <v>65</v>
      </c>
      <c r="D60" s="79">
        <v>6</v>
      </c>
      <c r="E60" s="79">
        <v>8.86</v>
      </c>
      <c r="F60" s="79">
        <v>11.01</v>
      </c>
      <c r="G60" s="80">
        <v>148</v>
      </c>
      <c r="H60" s="79">
        <v>84.1</v>
      </c>
      <c r="I60" s="79">
        <v>1.9</v>
      </c>
      <c r="J60" s="79">
        <v>64</v>
      </c>
      <c r="K60" s="79">
        <v>7.81</v>
      </c>
      <c r="L60" s="63" t="s">
        <v>2003</v>
      </c>
      <c r="M60" s="270"/>
    </row>
    <row r="61" spans="2:13" ht="15.75">
      <c r="B61" s="92" t="s">
        <v>2002</v>
      </c>
      <c r="C61" s="78">
        <v>85</v>
      </c>
      <c r="D61" s="79">
        <v>8.14</v>
      </c>
      <c r="E61" s="79">
        <v>11.05</v>
      </c>
      <c r="F61" s="79">
        <v>14.67</v>
      </c>
      <c r="G61" s="80">
        <v>191</v>
      </c>
      <c r="H61" s="79">
        <v>112.8</v>
      </c>
      <c r="I61" s="79">
        <v>2.6</v>
      </c>
      <c r="J61" s="79">
        <v>85.4</v>
      </c>
      <c r="K61" s="79">
        <v>10.4</v>
      </c>
      <c r="L61" s="63" t="s">
        <v>2003</v>
      </c>
      <c r="M61" s="270"/>
    </row>
    <row r="62" spans="2:14" ht="15.75">
      <c r="B62" s="347" t="s">
        <v>2004</v>
      </c>
      <c r="C62" s="349">
        <v>95</v>
      </c>
      <c r="D62" s="350">
        <v>10</v>
      </c>
      <c r="E62" s="350">
        <v>12.3</v>
      </c>
      <c r="F62" s="350">
        <v>5.3</v>
      </c>
      <c r="G62" s="351">
        <v>155</v>
      </c>
      <c r="H62" s="350">
        <v>76.2</v>
      </c>
      <c r="I62" s="350">
        <v>0</v>
      </c>
      <c r="J62" s="350">
        <v>0</v>
      </c>
      <c r="K62" s="350">
        <v>0</v>
      </c>
      <c r="L62" s="352" t="s">
        <v>2005</v>
      </c>
      <c r="M62" s="935" t="s">
        <v>2174</v>
      </c>
      <c r="N62" s="936"/>
    </row>
    <row r="63" spans="2:14" ht="15.75">
      <c r="B63" s="92" t="s">
        <v>2004</v>
      </c>
      <c r="C63" s="78">
        <v>120</v>
      </c>
      <c r="D63" s="79">
        <v>12</v>
      </c>
      <c r="E63" s="79">
        <v>16.6</v>
      </c>
      <c r="F63" s="79">
        <v>7.2</v>
      </c>
      <c r="G63" s="80">
        <v>226</v>
      </c>
      <c r="H63" s="79">
        <v>96.2</v>
      </c>
      <c r="I63" s="79">
        <v>2.5</v>
      </c>
      <c r="J63" s="79">
        <v>18.7</v>
      </c>
      <c r="K63" s="79">
        <v>0.5</v>
      </c>
      <c r="L63" s="63" t="s">
        <v>2005</v>
      </c>
      <c r="M63" s="496"/>
      <c r="N63" s="497"/>
    </row>
    <row r="64" spans="2:14" ht="15.75">
      <c r="B64" s="92" t="s">
        <v>2004</v>
      </c>
      <c r="C64" s="78">
        <v>110</v>
      </c>
      <c r="D64" s="79">
        <v>11.6</v>
      </c>
      <c r="E64" s="79">
        <v>14.2</v>
      </c>
      <c r="F64" s="79">
        <v>6.1</v>
      </c>
      <c r="G64" s="80">
        <v>179.5</v>
      </c>
      <c r="H64" s="79">
        <v>88.2</v>
      </c>
      <c r="I64" s="79">
        <v>0</v>
      </c>
      <c r="J64" s="79">
        <v>0</v>
      </c>
      <c r="K64" s="79">
        <v>0</v>
      </c>
      <c r="L64" s="63" t="s">
        <v>2005</v>
      </c>
      <c r="M64" s="935" t="s">
        <v>2174</v>
      </c>
      <c r="N64" s="936"/>
    </row>
    <row r="65" spans="2:14" ht="15.75">
      <c r="B65" s="347" t="s">
        <v>2004</v>
      </c>
      <c r="C65" s="349">
        <v>100</v>
      </c>
      <c r="D65" s="350">
        <v>10.5</v>
      </c>
      <c r="E65" s="350">
        <v>12.9</v>
      </c>
      <c r="F65" s="350">
        <v>5.6</v>
      </c>
      <c r="G65" s="351">
        <v>163</v>
      </c>
      <c r="H65" s="350">
        <v>80.2</v>
      </c>
      <c r="I65" s="350">
        <v>0</v>
      </c>
      <c r="J65" s="350">
        <v>0</v>
      </c>
      <c r="K65" s="350">
        <v>0</v>
      </c>
      <c r="L65" s="352" t="s">
        <v>2005</v>
      </c>
      <c r="M65" s="935" t="s">
        <v>2174</v>
      </c>
      <c r="N65" s="936"/>
    </row>
    <row r="66" spans="2:13" ht="15.75">
      <c r="B66" s="92" t="s">
        <v>2004</v>
      </c>
      <c r="C66" s="78">
        <v>100</v>
      </c>
      <c r="D66" s="79">
        <v>10</v>
      </c>
      <c r="E66" s="79">
        <v>13.8</v>
      </c>
      <c r="F66" s="79">
        <v>6</v>
      </c>
      <c r="G66" s="80">
        <v>188</v>
      </c>
      <c r="H66" s="79">
        <v>80.2</v>
      </c>
      <c r="I66" s="79">
        <v>2.1</v>
      </c>
      <c r="J66" s="79">
        <v>15.6</v>
      </c>
      <c r="K66" s="79">
        <v>0.4</v>
      </c>
      <c r="L66" s="63" t="s">
        <v>2005</v>
      </c>
      <c r="M66" s="270"/>
    </row>
    <row r="67" spans="2:13" ht="15.75">
      <c r="B67" s="92" t="s">
        <v>2004</v>
      </c>
      <c r="C67" s="78">
        <v>85</v>
      </c>
      <c r="D67" s="79">
        <v>8.52</v>
      </c>
      <c r="E67" s="79">
        <v>11.69</v>
      </c>
      <c r="F67" s="79">
        <v>5.05</v>
      </c>
      <c r="G67" s="80">
        <v>160</v>
      </c>
      <c r="H67" s="79">
        <v>68.2</v>
      </c>
      <c r="I67" s="79">
        <v>1.8</v>
      </c>
      <c r="J67" s="79">
        <v>13.3</v>
      </c>
      <c r="K67" s="79">
        <v>0.28</v>
      </c>
      <c r="L67" s="63" t="s">
        <v>2005</v>
      </c>
      <c r="M67" s="270"/>
    </row>
    <row r="68" spans="2:13" ht="15.75">
      <c r="B68" s="92" t="s">
        <v>2004</v>
      </c>
      <c r="C68" s="78">
        <v>65</v>
      </c>
      <c r="D68" s="79">
        <v>6.4</v>
      </c>
      <c r="E68" s="79">
        <v>8.8</v>
      </c>
      <c r="F68" s="79">
        <v>4</v>
      </c>
      <c r="G68" s="80">
        <v>120</v>
      </c>
      <c r="H68" s="79">
        <v>51.2</v>
      </c>
      <c r="I68" s="79">
        <v>1.3</v>
      </c>
      <c r="J68" s="79">
        <v>10.1</v>
      </c>
      <c r="K68" s="79">
        <v>0.2</v>
      </c>
      <c r="L68" s="63" t="s">
        <v>2005</v>
      </c>
      <c r="M68" s="270"/>
    </row>
    <row r="69" spans="2:13" ht="15.75">
      <c r="B69" s="92" t="s">
        <v>2006</v>
      </c>
      <c r="C69" s="78">
        <v>70</v>
      </c>
      <c r="D69" s="79">
        <v>7.4</v>
      </c>
      <c r="E69" s="79">
        <v>15.4</v>
      </c>
      <c r="F69" s="79">
        <v>1.2</v>
      </c>
      <c r="G69" s="80">
        <v>173</v>
      </c>
      <c r="H69" s="79">
        <v>47.8</v>
      </c>
      <c r="I69" s="79">
        <v>1.3</v>
      </c>
      <c r="J69" s="79">
        <v>10.1</v>
      </c>
      <c r="K69" s="79">
        <v>0.18</v>
      </c>
      <c r="L69" s="63" t="s">
        <v>2007</v>
      </c>
      <c r="M69" s="270"/>
    </row>
    <row r="70" spans="2:13" ht="15.75">
      <c r="B70" s="92" t="s">
        <v>2006</v>
      </c>
      <c r="C70" s="78">
        <v>135</v>
      </c>
      <c r="D70" s="79">
        <v>14.7</v>
      </c>
      <c r="E70" s="79">
        <v>27.2</v>
      </c>
      <c r="F70" s="79">
        <v>2.3</v>
      </c>
      <c r="G70" s="80">
        <v>313</v>
      </c>
      <c r="H70" s="79">
        <v>94.3</v>
      </c>
      <c r="I70" s="79">
        <v>2.6</v>
      </c>
      <c r="J70" s="79">
        <v>20.2</v>
      </c>
      <c r="K70" s="79">
        <v>0.4</v>
      </c>
      <c r="L70" s="63" t="s">
        <v>2007</v>
      </c>
      <c r="M70" s="270"/>
    </row>
    <row r="71" spans="2:13" ht="15.75">
      <c r="B71" s="45" t="s">
        <v>2008</v>
      </c>
      <c r="C71" s="34">
        <v>100</v>
      </c>
      <c r="D71" s="35">
        <v>5.3</v>
      </c>
      <c r="E71" s="35">
        <v>10.1</v>
      </c>
      <c r="F71" s="35">
        <v>5.8</v>
      </c>
      <c r="G71" s="36">
        <v>135</v>
      </c>
      <c r="H71" s="35">
        <v>59.2</v>
      </c>
      <c r="I71" s="35">
        <v>0.9</v>
      </c>
      <c r="J71" s="35">
        <v>11.6</v>
      </c>
      <c r="K71" s="35">
        <v>2.2</v>
      </c>
      <c r="L71" s="27" t="s">
        <v>2009</v>
      </c>
      <c r="M71" s="45"/>
    </row>
    <row r="72" spans="2:13" ht="15.75">
      <c r="B72" s="45" t="s">
        <v>2008</v>
      </c>
      <c r="C72" s="34">
        <v>80</v>
      </c>
      <c r="D72" s="35">
        <v>4.3</v>
      </c>
      <c r="E72" s="35">
        <v>8.1</v>
      </c>
      <c r="F72" s="35">
        <v>4.6</v>
      </c>
      <c r="G72" s="36">
        <v>108</v>
      </c>
      <c r="H72" s="35">
        <v>47.4</v>
      </c>
      <c r="I72" s="35">
        <v>0.7</v>
      </c>
      <c r="J72" s="35">
        <v>9.3</v>
      </c>
      <c r="K72" s="35">
        <v>1.8</v>
      </c>
      <c r="L72" s="27" t="s">
        <v>2009</v>
      </c>
      <c r="M72" s="45"/>
    </row>
    <row r="73" spans="2:13" ht="15.75">
      <c r="B73" s="45" t="s">
        <v>2010</v>
      </c>
      <c r="C73" s="36">
        <v>52.5</v>
      </c>
      <c r="D73" s="35">
        <v>5.7</v>
      </c>
      <c r="E73" s="35">
        <v>7.1</v>
      </c>
      <c r="F73" s="35">
        <v>1.3</v>
      </c>
      <c r="G73" s="36">
        <v>91</v>
      </c>
      <c r="H73" s="35">
        <v>46.6</v>
      </c>
      <c r="I73" s="35">
        <v>1.1</v>
      </c>
      <c r="J73" s="35">
        <v>7.6</v>
      </c>
      <c r="K73" s="35">
        <v>0.3</v>
      </c>
      <c r="L73" s="27" t="s">
        <v>2011</v>
      </c>
      <c r="M73" s="105"/>
    </row>
    <row r="74" spans="2:13" ht="15.75">
      <c r="B74" s="199" t="s">
        <v>2010</v>
      </c>
      <c r="C74" s="318">
        <v>105</v>
      </c>
      <c r="D74" s="289">
        <v>11.4</v>
      </c>
      <c r="E74" s="289">
        <v>14.1</v>
      </c>
      <c r="F74" s="289">
        <v>2.5</v>
      </c>
      <c r="G74" s="288">
        <v>183</v>
      </c>
      <c r="H74" s="289">
        <v>93</v>
      </c>
      <c r="I74" s="289">
        <v>2.1</v>
      </c>
      <c r="J74" s="289">
        <v>15.2</v>
      </c>
      <c r="K74" s="289">
        <v>0.5</v>
      </c>
      <c r="L74" s="300" t="s">
        <v>2011</v>
      </c>
      <c r="M74" s="105"/>
    </row>
    <row r="75" spans="2:12" ht="15.75">
      <c r="B75" s="199" t="s">
        <v>2010</v>
      </c>
      <c r="C75" s="318">
        <v>150</v>
      </c>
      <c r="D75" s="303">
        <v>16.3</v>
      </c>
      <c r="E75" s="303">
        <v>20.1</v>
      </c>
      <c r="F75" s="303">
        <v>3.6</v>
      </c>
      <c r="G75" s="302">
        <v>261</v>
      </c>
      <c r="H75" s="303">
        <v>132.9</v>
      </c>
      <c r="I75" s="303">
        <v>3</v>
      </c>
      <c r="J75" s="303">
        <v>21.7</v>
      </c>
      <c r="K75" s="303">
        <v>0.7</v>
      </c>
      <c r="L75" s="300" t="s">
        <v>2011</v>
      </c>
    </row>
    <row r="76" spans="2:12" ht="15.75">
      <c r="B76" s="319" t="s">
        <v>2010</v>
      </c>
      <c r="C76" s="302">
        <v>130</v>
      </c>
      <c r="D76" s="303">
        <v>14.1</v>
      </c>
      <c r="E76" s="303">
        <v>17.5</v>
      </c>
      <c r="F76" s="303">
        <v>3.1</v>
      </c>
      <c r="G76" s="302">
        <v>226</v>
      </c>
      <c r="H76" s="303">
        <v>115</v>
      </c>
      <c r="I76" s="303">
        <v>2.6</v>
      </c>
      <c r="J76" s="303">
        <v>18.8</v>
      </c>
      <c r="K76" s="303">
        <v>0.6</v>
      </c>
      <c r="L76" s="320" t="s">
        <v>2011</v>
      </c>
    </row>
  </sheetData>
  <sheetProtection selectLockedCells="1" selectUnlockedCells="1"/>
  <mergeCells count="11">
    <mergeCell ref="M64:N64"/>
    <mergeCell ref="M65:N65"/>
    <mergeCell ref="M62:N62"/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L58"/>
  <sheetViews>
    <sheetView zoomScale="93" zoomScaleNormal="93" zoomScalePageLayoutView="0" workbookViewId="0" topLeftCell="B4">
      <selection activeCell="B22" sqref="B22:L22"/>
    </sheetView>
  </sheetViews>
  <sheetFormatPr defaultColWidth="10.25390625" defaultRowHeight="12.75"/>
  <cols>
    <col min="1" max="1" width="0" style="93" hidden="1" customWidth="1"/>
    <col min="2" max="2" width="43.375" style="123" customWidth="1"/>
    <col min="3" max="3" width="10.25390625" style="256" customWidth="1"/>
    <col min="4" max="11" width="10.25390625" style="123" customWidth="1"/>
    <col min="12" max="12" width="19.00390625" style="123" customWidth="1"/>
    <col min="13" max="16384" width="10.25390625" style="93" customWidth="1"/>
  </cols>
  <sheetData>
    <row r="1" spans="1:12" ht="15.75" customHeight="1">
      <c r="A1" s="934"/>
      <c r="B1" s="922" t="s">
        <v>1</v>
      </c>
      <c r="C1" s="922" t="s">
        <v>212</v>
      </c>
      <c r="D1" s="922" t="s">
        <v>213</v>
      </c>
      <c r="E1" s="922"/>
      <c r="F1" s="922"/>
      <c r="G1" s="922"/>
      <c r="H1" s="925" t="s">
        <v>214</v>
      </c>
      <c r="I1" s="925"/>
      <c r="J1" s="925"/>
      <c r="K1" s="922" t="s">
        <v>215</v>
      </c>
      <c r="L1" s="922" t="s">
        <v>7</v>
      </c>
    </row>
    <row r="2" spans="1:12" ht="47.25">
      <c r="A2" s="934"/>
      <c r="B2" s="922"/>
      <c r="C2" s="922"/>
      <c r="D2" s="78" t="s">
        <v>217</v>
      </c>
      <c r="E2" s="78" t="s">
        <v>218</v>
      </c>
      <c r="F2" s="78" t="s">
        <v>219</v>
      </c>
      <c r="G2" s="78" t="s">
        <v>220</v>
      </c>
      <c r="H2" s="46" t="s">
        <v>11</v>
      </c>
      <c r="I2" s="46" t="s">
        <v>12</v>
      </c>
      <c r="J2" s="46" t="s">
        <v>13</v>
      </c>
      <c r="K2" s="922"/>
      <c r="L2" s="922"/>
    </row>
    <row r="3" spans="1:12" ht="15.75">
      <c r="A3" s="291" t="s">
        <v>2012</v>
      </c>
      <c r="B3" s="77" t="s">
        <v>2013</v>
      </c>
      <c r="C3" s="78">
        <v>15</v>
      </c>
      <c r="D3" s="79">
        <v>0.18</v>
      </c>
      <c r="E3" s="79">
        <v>0.64</v>
      </c>
      <c r="F3" s="79">
        <v>1.2</v>
      </c>
      <c r="G3" s="80">
        <v>11</v>
      </c>
      <c r="H3" s="79">
        <v>2.4</v>
      </c>
      <c r="I3" s="79">
        <v>1.7</v>
      </c>
      <c r="J3" s="79">
        <v>0.1</v>
      </c>
      <c r="K3" s="79">
        <v>0.4</v>
      </c>
      <c r="L3" s="63" t="s">
        <v>2014</v>
      </c>
    </row>
    <row r="4" spans="1:12" ht="15.75" customHeight="1">
      <c r="A4" s="291" t="s">
        <v>2012</v>
      </c>
      <c r="B4" s="77" t="s">
        <v>2013</v>
      </c>
      <c r="C4" s="78">
        <v>20</v>
      </c>
      <c r="D4" s="79">
        <v>0.24</v>
      </c>
      <c r="E4" s="79">
        <v>0.8533333333333333</v>
      </c>
      <c r="F4" s="79">
        <v>1.6</v>
      </c>
      <c r="G4" s="80">
        <v>15</v>
      </c>
      <c r="H4" s="79">
        <v>3.2</v>
      </c>
      <c r="I4" s="79">
        <v>2.3</v>
      </c>
      <c r="J4" s="79">
        <v>0.1</v>
      </c>
      <c r="K4" s="79">
        <v>0.5</v>
      </c>
      <c r="L4" s="63" t="s">
        <v>2014</v>
      </c>
    </row>
    <row r="5" spans="1:12" ht="15.75" customHeight="1">
      <c r="A5" s="291" t="s">
        <v>2012</v>
      </c>
      <c r="B5" s="77" t="s">
        <v>2013</v>
      </c>
      <c r="C5" s="78">
        <v>30</v>
      </c>
      <c r="D5" s="79">
        <v>0.36</v>
      </c>
      <c r="E5" s="79">
        <v>1.28</v>
      </c>
      <c r="F5" s="79">
        <v>2.4</v>
      </c>
      <c r="G5" s="80">
        <v>23</v>
      </c>
      <c r="H5" s="79">
        <v>4.8</v>
      </c>
      <c r="I5" s="79">
        <v>3.4</v>
      </c>
      <c r="J5" s="79">
        <v>0.2</v>
      </c>
      <c r="K5" s="79">
        <v>0.7</v>
      </c>
      <c r="L5" s="63" t="s">
        <v>2014</v>
      </c>
    </row>
    <row r="6" spans="1:12" ht="15.75" customHeight="1">
      <c r="A6" s="291" t="s">
        <v>2015</v>
      </c>
      <c r="B6" s="77" t="s">
        <v>2016</v>
      </c>
      <c r="C6" s="78">
        <v>15</v>
      </c>
      <c r="D6" s="79">
        <v>22.01</v>
      </c>
      <c r="E6" s="79">
        <v>1.07</v>
      </c>
      <c r="F6" s="79">
        <v>1.9</v>
      </c>
      <c r="G6" s="80">
        <v>18</v>
      </c>
      <c r="H6" s="79">
        <v>35.4</v>
      </c>
      <c r="I6" s="79">
        <v>27.7</v>
      </c>
      <c r="J6" s="79">
        <v>0.9</v>
      </c>
      <c r="K6" s="79">
        <v>0.4</v>
      </c>
      <c r="L6" s="63" t="s">
        <v>2017</v>
      </c>
    </row>
    <row r="7" spans="1:12" ht="15.75" customHeight="1">
      <c r="A7" s="291" t="s">
        <v>2015</v>
      </c>
      <c r="B7" s="77" t="s">
        <v>2016</v>
      </c>
      <c r="C7" s="78">
        <v>20</v>
      </c>
      <c r="D7" s="79">
        <v>29.346666666666668</v>
      </c>
      <c r="E7" s="79">
        <v>1.4266666666666667</v>
      </c>
      <c r="F7" s="79">
        <v>2.533333333333333</v>
      </c>
      <c r="G7" s="80">
        <v>24</v>
      </c>
      <c r="H7" s="79">
        <v>47.2</v>
      </c>
      <c r="I7" s="79">
        <v>36.9</v>
      </c>
      <c r="J7" s="79">
        <v>1.2</v>
      </c>
      <c r="K7" s="79">
        <v>0.5</v>
      </c>
      <c r="L7" s="63" t="s">
        <v>2017</v>
      </c>
    </row>
    <row r="8" spans="1:12" ht="15.75" customHeight="1">
      <c r="A8" s="291" t="s">
        <v>2015</v>
      </c>
      <c r="B8" s="77" t="s">
        <v>2016</v>
      </c>
      <c r="C8" s="78">
        <v>30</v>
      </c>
      <c r="D8" s="79">
        <v>44.02</v>
      </c>
      <c r="E8" s="79">
        <v>2.14</v>
      </c>
      <c r="F8" s="79">
        <v>3.8</v>
      </c>
      <c r="G8" s="80">
        <v>36</v>
      </c>
      <c r="H8" s="79">
        <v>70.8</v>
      </c>
      <c r="I8" s="79">
        <v>55.3</v>
      </c>
      <c r="J8" s="79">
        <v>1.8</v>
      </c>
      <c r="K8" s="79">
        <v>0.7</v>
      </c>
      <c r="L8" s="63" t="s">
        <v>2017</v>
      </c>
    </row>
    <row r="9" spans="1:12" ht="15.75" customHeight="1">
      <c r="A9" s="291" t="s">
        <v>2018</v>
      </c>
      <c r="B9" s="77" t="s">
        <v>2019</v>
      </c>
      <c r="C9" s="78">
        <v>15</v>
      </c>
      <c r="D9" s="79">
        <v>0.3</v>
      </c>
      <c r="E9" s="79">
        <v>0.8</v>
      </c>
      <c r="F9" s="79">
        <v>1.07</v>
      </c>
      <c r="G9" s="80">
        <v>13</v>
      </c>
      <c r="H9" s="79">
        <v>9.9</v>
      </c>
      <c r="I9" s="79">
        <v>1.4</v>
      </c>
      <c r="J9" s="79">
        <v>0</v>
      </c>
      <c r="K9" s="79">
        <v>0.05</v>
      </c>
      <c r="L9" s="63" t="s">
        <v>2020</v>
      </c>
    </row>
    <row r="10" spans="1:12" ht="15.75" customHeight="1">
      <c r="A10" s="291" t="s">
        <v>2018</v>
      </c>
      <c r="B10" s="77" t="s">
        <v>2019</v>
      </c>
      <c r="C10" s="78">
        <v>20</v>
      </c>
      <c r="D10" s="79">
        <v>0.4</v>
      </c>
      <c r="E10" s="79">
        <v>1.0666666666666667</v>
      </c>
      <c r="F10" s="79">
        <v>1.4266666666666667</v>
      </c>
      <c r="G10" s="80">
        <v>17</v>
      </c>
      <c r="H10" s="79">
        <v>13.2</v>
      </c>
      <c r="I10" s="79">
        <v>1.9</v>
      </c>
      <c r="J10" s="79">
        <v>0</v>
      </c>
      <c r="K10" s="79">
        <v>0.07</v>
      </c>
      <c r="L10" s="63" t="s">
        <v>2020</v>
      </c>
    </row>
    <row r="11" spans="1:12" ht="15.75" customHeight="1">
      <c r="A11" s="291" t="s">
        <v>2018</v>
      </c>
      <c r="B11" s="77" t="s">
        <v>2019</v>
      </c>
      <c r="C11" s="78">
        <v>30</v>
      </c>
      <c r="D11" s="79">
        <v>0.6</v>
      </c>
      <c r="E11" s="79">
        <v>1.6</v>
      </c>
      <c r="F11" s="79">
        <v>2.14</v>
      </c>
      <c r="G11" s="80">
        <v>25</v>
      </c>
      <c r="H11" s="79">
        <v>19.8</v>
      </c>
      <c r="I11" s="79">
        <v>2.9</v>
      </c>
      <c r="J11" s="79">
        <v>0.1</v>
      </c>
      <c r="K11" s="79">
        <v>0.01</v>
      </c>
      <c r="L11" s="63" t="s">
        <v>2020</v>
      </c>
    </row>
    <row r="12" spans="1:12" ht="15.75" customHeight="1">
      <c r="A12" s="291" t="s">
        <v>2021</v>
      </c>
      <c r="B12" s="77" t="s">
        <v>2022</v>
      </c>
      <c r="C12" s="78">
        <v>15</v>
      </c>
      <c r="D12" s="79">
        <v>0.29</v>
      </c>
      <c r="E12" s="79">
        <v>0.68</v>
      </c>
      <c r="F12" s="79">
        <v>2.01</v>
      </c>
      <c r="G12" s="80">
        <v>15</v>
      </c>
      <c r="H12" s="79">
        <v>9.4</v>
      </c>
      <c r="I12" s="79">
        <v>1.3</v>
      </c>
      <c r="J12" s="79">
        <v>0</v>
      </c>
      <c r="K12" s="79">
        <v>0.05</v>
      </c>
      <c r="L12" s="63" t="s">
        <v>2023</v>
      </c>
    </row>
    <row r="13" spans="1:12" ht="15.75" customHeight="1">
      <c r="A13" s="291" t="s">
        <v>2021</v>
      </c>
      <c r="B13" s="77" t="s">
        <v>2022</v>
      </c>
      <c r="C13" s="78">
        <v>20</v>
      </c>
      <c r="D13" s="79">
        <v>0.3866666666666666</v>
      </c>
      <c r="E13" s="79">
        <v>0.9066666666666667</v>
      </c>
      <c r="F13" s="79">
        <v>2.7</v>
      </c>
      <c r="G13" s="80">
        <v>21</v>
      </c>
      <c r="H13" s="79">
        <v>12.5</v>
      </c>
      <c r="I13" s="79">
        <v>1.7</v>
      </c>
      <c r="J13" s="79">
        <v>0</v>
      </c>
      <c r="K13" s="79">
        <v>0.07</v>
      </c>
      <c r="L13" s="63" t="s">
        <v>2023</v>
      </c>
    </row>
    <row r="14" spans="1:12" ht="15.75" customHeight="1">
      <c r="A14" s="291" t="s">
        <v>2021</v>
      </c>
      <c r="B14" s="77" t="s">
        <v>2022</v>
      </c>
      <c r="C14" s="78">
        <v>30</v>
      </c>
      <c r="D14" s="79">
        <v>0.58</v>
      </c>
      <c r="E14" s="79">
        <v>1.36</v>
      </c>
      <c r="F14" s="79">
        <v>4.02</v>
      </c>
      <c r="G14" s="80">
        <v>31</v>
      </c>
      <c r="H14" s="79">
        <v>18.8</v>
      </c>
      <c r="I14" s="79">
        <v>2.6</v>
      </c>
      <c r="J14" s="79">
        <v>0</v>
      </c>
      <c r="K14" s="79">
        <v>0.1</v>
      </c>
      <c r="L14" s="63" t="s">
        <v>2023</v>
      </c>
    </row>
    <row r="15" spans="1:12" ht="15.75" customHeight="1">
      <c r="A15" s="291" t="s">
        <v>2024</v>
      </c>
      <c r="B15" s="77" t="s">
        <v>2025</v>
      </c>
      <c r="C15" s="78">
        <v>15</v>
      </c>
      <c r="D15" s="79">
        <v>0.4</v>
      </c>
      <c r="E15" s="79">
        <v>1.4</v>
      </c>
      <c r="F15" s="79">
        <v>1.5</v>
      </c>
      <c r="G15" s="80">
        <v>20</v>
      </c>
      <c r="H15" s="79">
        <v>10</v>
      </c>
      <c r="I15" s="79">
        <v>1.8</v>
      </c>
      <c r="J15" s="79">
        <v>0</v>
      </c>
      <c r="K15" s="79">
        <v>0.1</v>
      </c>
      <c r="L15" s="63" t="s">
        <v>2026</v>
      </c>
    </row>
    <row r="16" spans="1:12" ht="15.75" customHeight="1">
      <c r="A16" s="291" t="s">
        <v>2024</v>
      </c>
      <c r="B16" s="77" t="s">
        <v>2025</v>
      </c>
      <c r="C16" s="78">
        <v>20</v>
      </c>
      <c r="D16" s="79">
        <v>0.5333333333333333</v>
      </c>
      <c r="E16" s="79">
        <v>1.8666666666666665</v>
      </c>
      <c r="F16" s="79">
        <v>2</v>
      </c>
      <c r="G16" s="80">
        <v>27</v>
      </c>
      <c r="H16" s="79">
        <v>13.4</v>
      </c>
      <c r="I16" s="79">
        <v>2.3</v>
      </c>
      <c r="J16" s="79">
        <v>0</v>
      </c>
      <c r="K16" s="79">
        <v>0.1</v>
      </c>
      <c r="L16" s="63" t="s">
        <v>2026</v>
      </c>
    </row>
    <row r="17" spans="1:12" ht="15.75" customHeight="1">
      <c r="A17" s="291" t="s">
        <v>2024</v>
      </c>
      <c r="B17" s="77" t="s">
        <v>2025</v>
      </c>
      <c r="C17" s="78">
        <v>30</v>
      </c>
      <c r="D17" s="79">
        <v>0.8</v>
      </c>
      <c r="E17" s="79">
        <v>2.8</v>
      </c>
      <c r="F17" s="79">
        <v>3</v>
      </c>
      <c r="G17" s="80">
        <v>40</v>
      </c>
      <c r="H17" s="79">
        <v>20.1</v>
      </c>
      <c r="I17" s="79">
        <v>3.5</v>
      </c>
      <c r="J17" s="79">
        <v>0</v>
      </c>
      <c r="K17" s="79">
        <v>0.1</v>
      </c>
      <c r="L17" s="63" t="s">
        <v>2026</v>
      </c>
    </row>
    <row r="18" spans="1:12" ht="15.75" customHeight="1">
      <c r="A18" s="291" t="s">
        <v>2027</v>
      </c>
      <c r="B18" s="77" t="s">
        <v>2028</v>
      </c>
      <c r="C18" s="78">
        <v>15</v>
      </c>
      <c r="D18" s="79">
        <v>0.4</v>
      </c>
      <c r="E18" s="79">
        <v>1.4</v>
      </c>
      <c r="F18" s="79">
        <v>1.5</v>
      </c>
      <c r="G18" s="80">
        <v>20</v>
      </c>
      <c r="H18" s="79">
        <v>14.3</v>
      </c>
      <c r="I18" s="79">
        <v>2.4</v>
      </c>
      <c r="J18" s="79">
        <v>0.1</v>
      </c>
      <c r="K18" s="79">
        <v>0.1</v>
      </c>
      <c r="L18" s="63" t="s">
        <v>2029</v>
      </c>
    </row>
    <row r="19" spans="1:12" ht="15.75" customHeight="1">
      <c r="A19" s="291" t="s">
        <v>2027</v>
      </c>
      <c r="B19" s="77" t="s">
        <v>2028</v>
      </c>
      <c r="C19" s="78">
        <v>20</v>
      </c>
      <c r="D19" s="79">
        <v>0.5333333333333333</v>
      </c>
      <c r="E19" s="79">
        <v>1.8666666666666665</v>
      </c>
      <c r="F19" s="79">
        <v>2</v>
      </c>
      <c r="G19" s="80">
        <v>27</v>
      </c>
      <c r="H19" s="79">
        <v>19.1</v>
      </c>
      <c r="I19" s="79">
        <v>3.2</v>
      </c>
      <c r="J19" s="79">
        <v>0.1</v>
      </c>
      <c r="K19" s="79">
        <v>0.1</v>
      </c>
      <c r="L19" s="63" t="s">
        <v>2029</v>
      </c>
    </row>
    <row r="20" spans="1:12" ht="15.75" customHeight="1">
      <c r="A20" s="291" t="s">
        <v>2027</v>
      </c>
      <c r="B20" s="77" t="s">
        <v>2028</v>
      </c>
      <c r="C20" s="78">
        <v>30</v>
      </c>
      <c r="D20" s="79">
        <v>0.8</v>
      </c>
      <c r="E20" s="79">
        <v>2.8</v>
      </c>
      <c r="F20" s="79">
        <v>3</v>
      </c>
      <c r="G20" s="80">
        <v>40</v>
      </c>
      <c r="H20" s="79">
        <v>28.6</v>
      </c>
      <c r="I20" s="79">
        <v>4.8</v>
      </c>
      <c r="J20" s="79">
        <v>0.1</v>
      </c>
      <c r="K20" s="79">
        <v>0.1</v>
      </c>
      <c r="L20" s="63" t="s">
        <v>2029</v>
      </c>
    </row>
    <row r="21" spans="1:12" ht="15.75" customHeight="1">
      <c r="A21" s="291" t="s">
        <v>2030</v>
      </c>
      <c r="B21" s="77" t="s">
        <v>133</v>
      </c>
      <c r="C21" s="78">
        <v>15</v>
      </c>
      <c r="D21" s="79">
        <v>0.2</v>
      </c>
      <c r="E21" s="79">
        <v>0.8</v>
      </c>
      <c r="F21" s="79">
        <v>0.9</v>
      </c>
      <c r="G21" s="80">
        <v>11</v>
      </c>
      <c r="H21" s="79">
        <v>4.1</v>
      </c>
      <c r="I21" s="79">
        <v>0.8</v>
      </c>
      <c r="J21" s="79">
        <v>0</v>
      </c>
      <c r="K21" s="79">
        <v>0</v>
      </c>
      <c r="L21" s="63" t="s">
        <v>134</v>
      </c>
    </row>
    <row r="22" spans="1:12" ht="15.75" customHeight="1">
      <c r="A22" s="291" t="s">
        <v>2030</v>
      </c>
      <c r="B22" s="77" t="s">
        <v>133</v>
      </c>
      <c r="C22" s="78">
        <v>20</v>
      </c>
      <c r="D22" s="79">
        <v>0.26666666666666666</v>
      </c>
      <c r="E22" s="79">
        <v>1.0666666666666667</v>
      </c>
      <c r="F22" s="79">
        <v>1.2</v>
      </c>
      <c r="G22" s="80">
        <v>15</v>
      </c>
      <c r="H22" s="79">
        <v>5.5</v>
      </c>
      <c r="I22" s="79">
        <v>1.1</v>
      </c>
      <c r="J22" s="79">
        <v>0</v>
      </c>
      <c r="K22" s="79">
        <v>0</v>
      </c>
      <c r="L22" s="63" t="s">
        <v>134</v>
      </c>
    </row>
    <row r="23" spans="1:12" ht="15.75" customHeight="1">
      <c r="A23" s="291" t="s">
        <v>2030</v>
      </c>
      <c r="B23" s="77" t="s">
        <v>133</v>
      </c>
      <c r="C23" s="78">
        <v>30</v>
      </c>
      <c r="D23" s="79">
        <v>0.4</v>
      </c>
      <c r="E23" s="79">
        <v>1.6</v>
      </c>
      <c r="F23" s="79">
        <v>1.8</v>
      </c>
      <c r="G23" s="80">
        <v>22</v>
      </c>
      <c r="H23" s="79">
        <v>8.2</v>
      </c>
      <c r="I23" s="79">
        <v>1.6</v>
      </c>
      <c r="J23" s="79">
        <v>0.1</v>
      </c>
      <c r="K23" s="79">
        <v>0</v>
      </c>
      <c r="L23" s="63" t="s">
        <v>134</v>
      </c>
    </row>
    <row r="24" spans="1:12" ht="15.75" customHeight="1">
      <c r="A24" s="291"/>
      <c r="B24" s="77" t="s">
        <v>133</v>
      </c>
      <c r="C24" s="78">
        <v>40</v>
      </c>
      <c r="D24" s="79">
        <v>0.5</v>
      </c>
      <c r="E24" s="79">
        <v>2.1</v>
      </c>
      <c r="F24" s="79">
        <v>2.4</v>
      </c>
      <c r="G24" s="80">
        <v>29</v>
      </c>
      <c r="H24" s="79">
        <v>10.9</v>
      </c>
      <c r="I24" s="79">
        <v>2.1</v>
      </c>
      <c r="J24" s="79">
        <v>0.1</v>
      </c>
      <c r="K24" s="79">
        <v>0</v>
      </c>
      <c r="L24" s="63" t="s">
        <v>134</v>
      </c>
    </row>
    <row r="25" spans="1:12" ht="15.75" customHeight="1">
      <c r="A25" s="291"/>
      <c r="B25" s="77" t="s">
        <v>133</v>
      </c>
      <c r="C25" s="78">
        <v>50</v>
      </c>
      <c r="D25" s="79">
        <v>0.6</v>
      </c>
      <c r="E25" s="79">
        <v>2.6</v>
      </c>
      <c r="F25" s="79">
        <v>3</v>
      </c>
      <c r="G25" s="80">
        <v>36</v>
      </c>
      <c r="H25" s="79">
        <v>13.6</v>
      </c>
      <c r="I25" s="79">
        <v>2.6</v>
      </c>
      <c r="J25" s="79">
        <v>0.1</v>
      </c>
      <c r="K25" s="79">
        <v>0</v>
      </c>
      <c r="L25" s="63" t="s">
        <v>134</v>
      </c>
    </row>
    <row r="26" spans="1:12" ht="15.75" customHeight="1">
      <c r="A26" s="291" t="s">
        <v>2031</v>
      </c>
      <c r="B26" s="77" t="s">
        <v>2032</v>
      </c>
      <c r="C26" s="78">
        <v>15</v>
      </c>
      <c r="D26" s="79">
        <v>0.27</v>
      </c>
      <c r="E26" s="79">
        <v>0.8</v>
      </c>
      <c r="F26" s="79">
        <v>1.06</v>
      </c>
      <c r="G26" s="80">
        <v>12</v>
      </c>
      <c r="H26" s="79">
        <v>4.4</v>
      </c>
      <c r="I26" s="79">
        <v>1.5</v>
      </c>
      <c r="J26" s="79">
        <v>0.1</v>
      </c>
      <c r="K26" s="79">
        <v>0.2</v>
      </c>
      <c r="L26" s="63" t="s">
        <v>2033</v>
      </c>
    </row>
    <row r="27" spans="1:12" ht="15.75" customHeight="1">
      <c r="A27" s="291" t="s">
        <v>2031</v>
      </c>
      <c r="B27" s="77" t="s">
        <v>2032</v>
      </c>
      <c r="C27" s="78">
        <v>20</v>
      </c>
      <c r="D27" s="79">
        <v>0.36</v>
      </c>
      <c r="E27" s="79">
        <v>1.0666666666666667</v>
      </c>
      <c r="F27" s="79">
        <v>1.4133333333333333</v>
      </c>
      <c r="G27" s="80">
        <v>16</v>
      </c>
      <c r="H27" s="79">
        <v>5.8</v>
      </c>
      <c r="I27" s="79">
        <v>2</v>
      </c>
      <c r="J27" s="79">
        <v>0.1</v>
      </c>
      <c r="K27" s="79">
        <v>0.3</v>
      </c>
      <c r="L27" s="63" t="s">
        <v>2033</v>
      </c>
    </row>
    <row r="28" spans="1:12" ht="15.75" customHeight="1">
      <c r="A28" s="291" t="s">
        <v>2031</v>
      </c>
      <c r="B28" s="77" t="s">
        <v>2032</v>
      </c>
      <c r="C28" s="78">
        <v>30</v>
      </c>
      <c r="D28" s="79">
        <v>0.54</v>
      </c>
      <c r="E28" s="79">
        <v>1.6</v>
      </c>
      <c r="F28" s="79">
        <v>2.12</v>
      </c>
      <c r="G28" s="80">
        <v>24</v>
      </c>
      <c r="H28" s="79">
        <v>8.7</v>
      </c>
      <c r="I28" s="79">
        <v>2.9</v>
      </c>
      <c r="J28" s="79">
        <v>0.1</v>
      </c>
      <c r="K28" s="79">
        <v>0.4</v>
      </c>
      <c r="L28" s="63" t="s">
        <v>2033</v>
      </c>
    </row>
    <row r="29" spans="1:12" ht="15.75" customHeight="1">
      <c r="A29" s="291"/>
      <c r="B29" s="77" t="s">
        <v>2032</v>
      </c>
      <c r="C29" s="78">
        <v>40</v>
      </c>
      <c r="D29" s="79">
        <v>0.7</v>
      </c>
      <c r="E29" s="79">
        <v>2.1</v>
      </c>
      <c r="F29" s="79">
        <v>2.8</v>
      </c>
      <c r="G29" s="80">
        <v>32</v>
      </c>
      <c r="H29" s="79">
        <v>11.6</v>
      </c>
      <c r="I29" s="79">
        <v>3.9</v>
      </c>
      <c r="J29" s="79">
        <v>0.1</v>
      </c>
      <c r="K29" s="79">
        <v>0.5</v>
      </c>
      <c r="L29" s="63" t="s">
        <v>2033</v>
      </c>
    </row>
    <row r="30" spans="1:12" ht="15.75" customHeight="1">
      <c r="A30" s="291" t="s">
        <v>2034</v>
      </c>
      <c r="B30" s="77" t="s">
        <v>2035</v>
      </c>
      <c r="C30" s="78">
        <v>15</v>
      </c>
      <c r="D30" s="79">
        <v>0.3</v>
      </c>
      <c r="E30" s="79">
        <v>0.9</v>
      </c>
      <c r="F30" s="79">
        <v>1.2</v>
      </c>
      <c r="G30" s="80">
        <v>14</v>
      </c>
      <c r="H30" s="79">
        <v>5.1</v>
      </c>
      <c r="I30" s="79">
        <v>1.8</v>
      </c>
      <c r="J30" s="79">
        <v>0.1</v>
      </c>
      <c r="K30" s="79">
        <v>0.8</v>
      </c>
      <c r="L30" s="63" t="s">
        <v>2036</v>
      </c>
    </row>
    <row r="31" spans="1:12" ht="15.75" customHeight="1">
      <c r="A31" s="291" t="s">
        <v>2034</v>
      </c>
      <c r="B31" s="77" t="s">
        <v>2035</v>
      </c>
      <c r="C31" s="78">
        <v>20</v>
      </c>
      <c r="D31" s="79">
        <v>0.4</v>
      </c>
      <c r="E31" s="79">
        <v>1.2</v>
      </c>
      <c r="F31" s="79">
        <v>1.6</v>
      </c>
      <c r="G31" s="80">
        <v>19</v>
      </c>
      <c r="H31" s="79">
        <v>6.7</v>
      </c>
      <c r="I31" s="79">
        <v>2.4</v>
      </c>
      <c r="J31" s="79">
        <v>0.1</v>
      </c>
      <c r="K31" s="79">
        <v>0.4</v>
      </c>
      <c r="L31" s="63" t="s">
        <v>2036</v>
      </c>
    </row>
    <row r="32" spans="1:12" ht="15.75" customHeight="1">
      <c r="A32" s="291" t="s">
        <v>2034</v>
      </c>
      <c r="B32" s="77" t="s">
        <v>2035</v>
      </c>
      <c r="C32" s="78">
        <v>30</v>
      </c>
      <c r="D32" s="79">
        <v>0.6</v>
      </c>
      <c r="E32" s="79">
        <v>1.8</v>
      </c>
      <c r="F32" s="79">
        <v>2.4</v>
      </c>
      <c r="G32" s="80">
        <v>28</v>
      </c>
      <c r="H32" s="79">
        <v>10.1</v>
      </c>
      <c r="I32" s="79">
        <v>3.6</v>
      </c>
      <c r="J32" s="79">
        <v>0.2</v>
      </c>
      <c r="K32" s="79">
        <v>0.6</v>
      </c>
      <c r="L32" s="63" t="s">
        <v>2036</v>
      </c>
    </row>
    <row r="33" spans="1:12" ht="15.75" customHeight="1">
      <c r="A33" s="291" t="s">
        <v>2037</v>
      </c>
      <c r="B33" s="77" t="s">
        <v>2038</v>
      </c>
      <c r="C33" s="78">
        <v>15</v>
      </c>
      <c r="D33" s="79">
        <v>0.07</v>
      </c>
      <c r="E33" s="79">
        <v>0.007</v>
      </c>
      <c r="F33" s="79">
        <v>9.8</v>
      </c>
      <c r="G33" s="80">
        <v>40</v>
      </c>
      <c r="H33" s="79">
        <v>2.7</v>
      </c>
      <c r="I33" s="79">
        <v>0.6</v>
      </c>
      <c r="J33" s="79">
        <v>0.1</v>
      </c>
      <c r="K33" s="79">
        <v>0.3</v>
      </c>
      <c r="L33" s="63" t="s">
        <v>2039</v>
      </c>
    </row>
    <row r="34" spans="1:12" ht="15.75" customHeight="1">
      <c r="A34" s="291" t="s">
        <v>2037</v>
      </c>
      <c r="B34" s="77" t="s">
        <v>2038</v>
      </c>
      <c r="C34" s="78">
        <v>20</v>
      </c>
      <c r="D34" s="79">
        <v>0.09333333333333334</v>
      </c>
      <c r="E34" s="79">
        <v>0.009333333333333332</v>
      </c>
      <c r="F34" s="79">
        <v>13.066666666666668</v>
      </c>
      <c r="G34" s="80">
        <v>53</v>
      </c>
      <c r="H34" s="79">
        <v>3.6</v>
      </c>
      <c r="I34" s="79">
        <v>0.8</v>
      </c>
      <c r="J34" s="79">
        <v>0.1</v>
      </c>
      <c r="K34" s="79">
        <v>0.4</v>
      </c>
      <c r="L34" s="63" t="s">
        <v>2039</v>
      </c>
    </row>
    <row r="35" spans="1:12" ht="15.75" customHeight="1">
      <c r="A35" s="291" t="s">
        <v>2037</v>
      </c>
      <c r="B35" s="77" t="s">
        <v>2038</v>
      </c>
      <c r="C35" s="78">
        <v>30</v>
      </c>
      <c r="D35" s="79">
        <v>0.14</v>
      </c>
      <c r="E35" s="79">
        <v>0.014</v>
      </c>
      <c r="F35" s="79">
        <v>19.6</v>
      </c>
      <c r="G35" s="80">
        <v>79</v>
      </c>
      <c r="H35" s="79">
        <v>5.4</v>
      </c>
      <c r="I35" s="79">
        <v>1.2</v>
      </c>
      <c r="J35" s="79">
        <v>0.2</v>
      </c>
      <c r="K35" s="79">
        <v>0.6</v>
      </c>
      <c r="L35" s="63" t="s">
        <v>2039</v>
      </c>
    </row>
    <row r="36" spans="1:12" ht="15.75" customHeight="1">
      <c r="A36" s="291" t="s">
        <v>2040</v>
      </c>
      <c r="B36" s="77" t="s">
        <v>2041</v>
      </c>
      <c r="C36" s="78">
        <v>15</v>
      </c>
      <c r="D36" s="79">
        <v>0.008</v>
      </c>
      <c r="E36" s="79">
        <v>0.003</v>
      </c>
      <c r="F36" s="79">
        <v>1.9</v>
      </c>
      <c r="G36" s="80">
        <v>8</v>
      </c>
      <c r="H36" s="79">
        <v>1</v>
      </c>
      <c r="I36" s="79">
        <v>0.2</v>
      </c>
      <c r="J36" s="79">
        <v>0</v>
      </c>
      <c r="K36" s="79">
        <v>0.1</v>
      </c>
      <c r="L36" s="63" t="s">
        <v>2042</v>
      </c>
    </row>
    <row r="37" spans="1:12" ht="15.75" customHeight="1">
      <c r="A37" s="291" t="s">
        <v>2040</v>
      </c>
      <c r="B37" s="77" t="s">
        <v>2041</v>
      </c>
      <c r="C37" s="78">
        <v>20</v>
      </c>
      <c r="D37" s="79">
        <v>0.010666666666666668</v>
      </c>
      <c r="E37" s="79">
        <v>0.004</v>
      </c>
      <c r="F37" s="79">
        <v>2.533333333333333</v>
      </c>
      <c r="G37" s="80">
        <v>10</v>
      </c>
      <c r="H37" s="79">
        <v>1.4</v>
      </c>
      <c r="I37" s="79">
        <v>0.3</v>
      </c>
      <c r="J37" s="79">
        <v>0</v>
      </c>
      <c r="K37" s="79">
        <v>0.1</v>
      </c>
      <c r="L37" s="63" t="s">
        <v>2042</v>
      </c>
    </row>
    <row r="38" spans="1:12" ht="15.75" customHeight="1">
      <c r="A38" s="291" t="s">
        <v>2040</v>
      </c>
      <c r="B38" s="77" t="s">
        <v>2041</v>
      </c>
      <c r="C38" s="78">
        <v>30</v>
      </c>
      <c r="D38" s="79">
        <v>0.016</v>
      </c>
      <c r="E38" s="79">
        <v>0.006</v>
      </c>
      <c r="F38" s="79">
        <v>3.8</v>
      </c>
      <c r="G38" s="80">
        <v>16</v>
      </c>
      <c r="H38" s="79">
        <v>2.1</v>
      </c>
      <c r="I38" s="79">
        <v>0.4</v>
      </c>
      <c r="J38" s="79">
        <v>0</v>
      </c>
      <c r="K38" s="79">
        <v>0.1</v>
      </c>
      <c r="L38" s="63" t="s">
        <v>2042</v>
      </c>
    </row>
    <row r="39" spans="1:12" ht="15.75" customHeight="1">
      <c r="A39" s="291" t="s">
        <v>2043</v>
      </c>
      <c r="B39" s="77" t="s">
        <v>2044</v>
      </c>
      <c r="C39" s="78">
        <v>15</v>
      </c>
      <c r="D39" s="79">
        <v>0.01</v>
      </c>
      <c r="E39" s="79">
        <v>0.01</v>
      </c>
      <c r="F39" s="79">
        <v>2.6</v>
      </c>
      <c r="G39" s="80">
        <v>11</v>
      </c>
      <c r="H39" s="79">
        <v>1.3</v>
      </c>
      <c r="I39" s="79">
        <v>0.3</v>
      </c>
      <c r="J39" s="79">
        <v>0.1</v>
      </c>
      <c r="K39" s="79">
        <v>0.1</v>
      </c>
      <c r="L39" s="63" t="s">
        <v>2045</v>
      </c>
    </row>
    <row r="40" spans="1:12" ht="15.75" customHeight="1">
      <c r="A40" s="291" t="s">
        <v>2043</v>
      </c>
      <c r="B40" s="77" t="s">
        <v>2044</v>
      </c>
      <c r="C40" s="78">
        <v>20</v>
      </c>
      <c r="D40" s="79">
        <v>0.013333333333333332</v>
      </c>
      <c r="E40" s="79">
        <v>0.013333333333333332</v>
      </c>
      <c r="F40" s="79">
        <v>3.466666666666667</v>
      </c>
      <c r="G40" s="80">
        <v>14</v>
      </c>
      <c r="H40" s="79">
        <v>1.8</v>
      </c>
      <c r="I40" s="79">
        <v>0.4</v>
      </c>
      <c r="J40" s="79">
        <v>0.1</v>
      </c>
      <c r="K40" s="79">
        <v>0.2</v>
      </c>
      <c r="L40" s="63" t="s">
        <v>2045</v>
      </c>
    </row>
    <row r="41" spans="1:12" ht="15.75" customHeight="1">
      <c r="A41" s="291" t="s">
        <v>2043</v>
      </c>
      <c r="B41" s="77" t="s">
        <v>2044</v>
      </c>
      <c r="C41" s="78">
        <v>30</v>
      </c>
      <c r="D41" s="79">
        <v>0.02</v>
      </c>
      <c r="E41" s="79">
        <v>0.02</v>
      </c>
      <c r="F41" s="79">
        <v>5.2</v>
      </c>
      <c r="G41" s="80">
        <v>21</v>
      </c>
      <c r="H41" s="79">
        <v>2.6</v>
      </c>
      <c r="I41" s="79">
        <v>0.6</v>
      </c>
      <c r="J41" s="79">
        <v>0.2</v>
      </c>
      <c r="K41" s="79">
        <v>0.3</v>
      </c>
      <c r="L41" s="63" t="s">
        <v>2045</v>
      </c>
    </row>
    <row r="42" spans="2:12" ht="15.75" customHeight="1">
      <c r="B42" s="45" t="s">
        <v>2046</v>
      </c>
      <c r="C42" s="34">
        <v>15</v>
      </c>
      <c r="D42" s="35">
        <v>0.1</v>
      </c>
      <c r="E42" s="35">
        <v>0.2</v>
      </c>
      <c r="F42" s="35">
        <v>10.1</v>
      </c>
      <c r="G42" s="36">
        <v>41</v>
      </c>
      <c r="H42" s="35">
        <v>2.2</v>
      </c>
      <c r="I42" s="35">
        <v>1.6</v>
      </c>
      <c r="J42" s="35">
        <v>0.1</v>
      </c>
      <c r="K42" s="35">
        <v>4.1</v>
      </c>
      <c r="L42" s="63" t="s">
        <v>2047</v>
      </c>
    </row>
    <row r="43" spans="2:12" ht="15.75" customHeight="1">
      <c r="B43" s="45" t="s">
        <v>2046</v>
      </c>
      <c r="C43" s="34">
        <v>20</v>
      </c>
      <c r="D43" s="35">
        <v>0.1</v>
      </c>
      <c r="E43" s="35">
        <v>0.27</v>
      </c>
      <c r="F43" s="35">
        <v>13.5</v>
      </c>
      <c r="G43" s="36">
        <v>54</v>
      </c>
      <c r="H43" s="35">
        <v>3</v>
      </c>
      <c r="I43" s="35">
        <v>2.1</v>
      </c>
      <c r="J43" s="35">
        <v>0.1</v>
      </c>
      <c r="K43" s="35">
        <v>5.4</v>
      </c>
      <c r="L43" s="63" t="s">
        <v>2047</v>
      </c>
    </row>
    <row r="44" spans="2:12" ht="15.75" customHeight="1">
      <c r="B44" s="45" t="s">
        <v>2046</v>
      </c>
      <c r="C44" s="34">
        <v>30</v>
      </c>
      <c r="D44" s="35">
        <v>0.1</v>
      </c>
      <c r="E44" s="35">
        <v>0.4</v>
      </c>
      <c r="F44" s="35">
        <v>20.2</v>
      </c>
      <c r="G44" s="36">
        <v>82</v>
      </c>
      <c r="H44" s="35">
        <v>4.5</v>
      </c>
      <c r="I44" s="35">
        <v>3.2</v>
      </c>
      <c r="J44" s="35">
        <v>0.2</v>
      </c>
      <c r="K44" s="35">
        <v>8.2</v>
      </c>
      <c r="L44" s="63" t="s">
        <v>2047</v>
      </c>
    </row>
    <row r="45" spans="2:12" ht="17.25" customHeight="1">
      <c r="B45" s="45" t="s">
        <v>2048</v>
      </c>
      <c r="C45" s="34">
        <v>20</v>
      </c>
      <c r="D45" s="35">
        <v>0.2</v>
      </c>
      <c r="E45" s="35">
        <v>0</v>
      </c>
      <c r="F45" s="35">
        <v>8.4</v>
      </c>
      <c r="G45" s="36">
        <v>35</v>
      </c>
      <c r="H45" s="35">
        <v>6</v>
      </c>
      <c r="I45" s="35">
        <v>0</v>
      </c>
      <c r="J45" s="35">
        <v>0.2</v>
      </c>
      <c r="K45" s="35">
        <v>0</v>
      </c>
      <c r="L45" s="63" t="s">
        <v>2049</v>
      </c>
    </row>
    <row r="46" spans="2:12" ht="17.25" customHeight="1">
      <c r="B46" s="45" t="s">
        <v>2048</v>
      </c>
      <c r="C46" s="34">
        <v>30</v>
      </c>
      <c r="D46" s="35">
        <v>0.2</v>
      </c>
      <c r="E46" s="35">
        <v>0</v>
      </c>
      <c r="F46" s="35">
        <v>12.6</v>
      </c>
      <c r="G46" s="36">
        <v>52.4</v>
      </c>
      <c r="H46" s="35">
        <v>9.4</v>
      </c>
      <c r="I46" s="35">
        <v>0</v>
      </c>
      <c r="J46" s="35">
        <v>0.3</v>
      </c>
      <c r="K46" s="35">
        <v>0</v>
      </c>
      <c r="L46" s="63" t="s">
        <v>2049</v>
      </c>
    </row>
    <row r="47" spans="2:12" ht="17.25" customHeight="1">
      <c r="B47" s="45" t="s">
        <v>2048</v>
      </c>
      <c r="C47" s="34">
        <v>50</v>
      </c>
      <c r="D47" s="35">
        <v>0.4</v>
      </c>
      <c r="E47" s="35">
        <v>0</v>
      </c>
      <c r="F47" s="35">
        <v>21</v>
      </c>
      <c r="G47" s="36">
        <v>87.3</v>
      </c>
      <c r="H47" s="35">
        <v>14.9</v>
      </c>
      <c r="I47" s="35">
        <v>0</v>
      </c>
      <c r="J47" s="35">
        <v>0.5</v>
      </c>
      <c r="K47" s="35">
        <v>0</v>
      </c>
      <c r="L47" s="63" t="s">
        <v>2049</v>
      </c>
    </row>
    <row r="48" spans="2:12" ht="15.75">
      <c r="B48" s="45" t="s">
        <v>2050</v>
      </c>
      <c r="C48" s="34">
        <v>15</v>
      </c>
      <c r="D48" s="35">
        <v>0.2</v>
      </c>
      <c r="E48" s="35">
        <v>1.4</v>
      </c>
      <c r="F48" s="35">
        <v>0.8</v>
      </c>
      <c r="G48" s="36">
        <v>48</v>
      </c>
      <c r="H48" s="35">
        <v>4.2</v>
      </c>
      <c r="I48" s="35">
        <v>4.9</v>
      </c>
      <c r="J48" s="35">
        <v>0.1</v>
      </c>
      <c r="K48" s="35">
        <v>0.8</v>
      </c>
      <c r="L48" s="63" t="s">
        <v>2051</v>
      </c>
    </row>
    <row r="49" spans="2:12" ht="15.75">
      <c r="B49" s="45" t="s">
        <v>2050</v>
      </c>
      <c r="C49" s="34">
        <v>20</v>
      </c>
      <c r="D49" s="35">
        <v>0.3</v>
      </c>
      <c r="E49" s="35">
        <v>1.9</v>
      </c>
      <c r="F49" s="35">
        <v>1.1</v>
      </c>
      <c r="G49" s="36">
        <v>64</v>
      </c>
      <c r="H49" s="35">
        <v>5.6</v>
      </c>
      <c r="I49" s="35">
        <v>6.5</v>
      </c>
      <c r="J49" s="35">
        <v>0.1</v>
      </c>
      <c r="K49" s="35">
        <v>1.1</v>
      </c>
      <c r="L49" s="63" t="s">
        <v>2051</v>
      </c>
    </row>
    <row r="50" spans="2:12" ht="15.75">
      <c r="B50" s="199" t="s">
        <v>2050</v>
      </c>
      <c r="C50" s="318">
        <v>30</v>
      </c>
      <c r="D50" s="289">
        <v>0.4</v>
      </c>
      <c r="E50" s="289">
        <v>2.8</v>
      </c>
      <c r="F50" s="289">
        <v>1.6</v>
      </c>
      <c r="G50" s="288">
        <v>95</v>
      </c>
      <c r="H50" s="289">
        <v>8.4</v>
      </c>
      <c r="I50" s="289">
        <v>9.8</v>
      </c>
      <c r="J50" s="289">
        <v>0.2</v>
      </c>
      <c r="K50" s="289">
        <v>1.6</v>
      </c>
      <c r="L50" s="494" t="s">
        <v>2051</v>
      </c>
    </row>
    <row r="51" spans="2:12" ht="15.75">
      <c r="B51" s="319" t="s">
        <v>2172</v>
      </c>
      <c r="C51" s="302">
        <v>15</v>
      </c>
      <c r="D51" s="324">
        <v>0.8</v>
      </c>
      <c r="E51" s="324">
        <v>0.7</v>
      </c>
      <c r="F51" s="324">
        <v>6.3</v>
      </c>
      <c r="G51" s="437">
        <v>34.85</v>
      </c>
      <c r="H51" s="324">
        <v>20.18</v>
      </c>
      <c r="I51" s="324">
        <v>7.58</v>
      </c>
      <c r="J51" s="324">
        <v>0.31</v>
      </c>
      <c r="K51" s="324">
        <v>0.03</v>
      </c>
      <c r="L51" s="319" t="s">
        <v>2173</v>
      </c>
    </row>
    <row r="52" spans="2:12" ht="15.75">
      <c r="B52" s="319" t="s">
        <v>2172</v>
      </c>
      <c r="C52" s="302">
        <v>20</v>
      </c>
      <c r="D52" s="324">
        <v>1.1</v>
      </c>
      <c r="E52" s="324">
        <v>0.9</v>
      </c>
      <c r="F52" s="324">
        <v>8.4</v>
      </c>
      <c r="G52" s="437">
        <v>46.5</v>
      </c>
      <c r="H52" s="324">
        <v>26.9</v>
      </c>
      <c r="I52" s="324">
        <v>10.1</v>
      </c>
      <c r="J52" s="324">
        <v>0</v>
      </c>
      <c r="K52" s="324">
        <v>0</v>
      </c>
      <c r="L52" s="319" t="s">
        <v>2173</v>
      </c>
    </row>
    <row r="53" spans="2:12" ht="15.75">
      <c r="B53" s="319" t="s">
        <v>2172</v>
      </c>
      <c r="C53" s="302">
        <v>30</v>
      </c>
      <c r="D53" s="324">
        <v>1.6</v>
      </c>
      <c r="E53" s="324">
        <v>1.4</v>
      </c>
      <c r="F53" s="324">
        <v>12.6</v>
      </c>
      <c r="G53" s="437">
        <v>69.7</v>
      </c>
      <c r="H53" s="324">
        <v>40.4</v>
      </c>
      <c r="I53" s="324">
        <v>15.2</v>
      </c>
      <c r="J53" s="324">
        <v>4</v>
      </c>
      <c r="K53" s="324">
        <v>0.1</v>
      </c>
      <c r="L53" s="319" t="s">
        <v>2173</v>
      </c>
    </row>
    <row r="54" spans="2:12" ht="15.75">
      <c r="B54" s="319"/>
      <c r="C54" s="495"/>
      <c r="D54" s="319"/>
      <c r="E54" s="319"/>
      <c r="F54" s="319"/>
      <c r="G54" s="319"/>
      <c r="H54" s="319"/>
      <c r="I54" s="319"/>
      <c r="J54" s="319"/>
      <c r="K54" s="319"/>
      <c r="L54" s="319"/>
    </row>
    <row r="55" spans="2:12" ht="15.75">
      <c r="B55" s="319"/>
      <c r="C55" s="495"/>
      <c r="D55" s="319"/>
      <c r="E55" s="319"/>
      <c r="F55" s="319"/>
      <c r="G55" s="319"/>
      <c r="H55" s="319"/>
      <c r="I55" s="319"/>
      <c r="J55" s="319"/>
      <c r="K55" s="319"/>
      <c r="L55" s="319"/>
    </row>
    <row r="56" spans="2:12" ht="15.75">
      <c r="B56" s="319"/>
      <c r="C56" s="495"/>
      <c r="D56" s="319"/>
      <c r="E56" s="319"/>
      <c r="F56" s="319"/>
      <c r="G56" s="319"/>
      <c r="H56" s="319"/>
      <c r="I56" s="319"/>
      <c r="J56" s="319"/>
      <c r="K56" s="319"/>
      <c r="L56" s="319"/>
    </row>
    <row r="57" spans="2:12" ht="15.75">
      <c r="B57" s="319"/>
      <c r="C57" s="495"/>
      <c r="D57" s="319"/>
      <c r="E57" s="319"/>
      <c r="F57" s="319"/>
      <c r="G57" s="319"/>
      <c r="H57" s="319"/>
      <c r="I57" s="319"/>
      <c r="J57" s="319"/>
      <c r="K57" s="319"/>
      <c r="L57" s="319"/>
    </row>
    <row r="58" spans="2:12" ht="15.75">
      <c r="B58" s="319"/>
      <c r="C58" s="495"/>
      <c r="D58" s="319"/>
      <c r="E58" s="319"/>
      <c r="F58" s="319"/>
      <c r="G58" s="319"/>
      <c r="H58" s="319"/>
      <c r="I58" s="319"/>
      <c r="J58" s="319"/>
      <c r="K58" s="319"/>
      <c r="L58" s="319"/>
    </row>
  </sheetData>
  <sheetProtection selectLockedCells="1" selectUnlockedCells="1"/>
  <mergeCells count="7">
    <mergeCell ref="L1:L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zoomScalePageLayoutView="0" workbookViewId="0" topLeftCell="A1">
      <selection activeCell="S11" sqref="S11"/>
    </sheetView>
  </sheetViews>
  <sheetFormatPr defaultColWidth="9.00390625" defaultRowHeight="12.75"/>
  <sheetData>
    <row r="1" spans="1:15" ht="14.25">
      <c r="A1" s="893" t="s">
        <v>2129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spans="1:15" ht="14.2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14.25">
      <c r="A3" s="893" t="s">
        <v>2130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</row>
    <row r="4" spans="1:15" ht="14.25">
      <c r="A4" s="894" t="s">
        <v>2131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</row>
    <row r="5" spans="5:15" ht="14.25"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448"/>
    </row>
    <row r="6" spans="1:15" ht="12.75">
      <c r="A6" s="449" t="s">
        <v>2132</v>
      </c>
      <c r="B6" s="892" t="s">
        <v>2133</v>
      </c>
      <c r="C6" s="892"/>
      <c r="D6" s="892"/>
      <c r="E6" s="892" t="s">
        <v>2134</v>
      </c>
      <c r="F6" s="892"/>
      <c r="G6" s="892"/>
      <c r="H6" s="892"/>
      <c r="I6" s="892"/>
      <c r="J6" s="892"/>
      <c r="K6" s="892"/>
      <c r="L6" s="892"/>
      <c r="M6" s="892"/>
      <c r="N6" s="892"/>
      <c r="O6" s="448"/>
    </row>
    <row r="7" spans="1:15" ht="12.75">
      <c r="A7" s="450" t="s">
        <v>2135</v>
      </c>
      <c r="B7" s="451" t="s">
        <v>2136</v>
      </c>
      <c r="C7" s="451" t="s">
        <v>2137</v>
      </c>
      <c r="D7" s="451" t="s">
        <v>2138</v>
      </c>
      <c r="E7" s="452">
        <v>1</v>
      </c>
      <c r="F7" s="452">
        <v>2</v>
      </c>
      <c r="G7" s="452">
        <v>3</v>
      </c>
      <c r="H7" s="452">
        <v>4</v>
      </c>
      <c r="I7" s="452">
        <v>5</v>
      </c>
      <c r="J7" s="452">
        <v>6</v>
      </c>
      <c r="K7" s="452">
        <v>7</v>
      </c>
      <c r="L7" s="452">
        <v>8</v>
      </c>
      <c r="M7" s="452">
        <v>9</v>
      </c>
      <c r="N7" s="452">
        <v>10</v>
      </c>
      <c r="O7" s="448"/>
    </row>
    <row r="8" spans="1:15" ht="14.25">
      <c r="A8" s="453" t="s">
        <v>2139</v>
      </c>
      <c r="B8" s="479">
        <v>360</v>
      </c>
      <c r="C8" s="480">
        <f>B8*0.95</f>
        <v>342</v>
      </c>
      <c r="D8" s="480">
        <f>B8*1.05</f>
        <v>378</v>
      </c>
      <c r="E8" s="455">
        <f>сад!G13</f>
        <v>363</v>
      </c>
      <c r="F8" s="455">
        <f>сад!G40</f>
        <v>357.6333333333333</v>
      </c>
      <c r="G8" s="455">
        <f>сад!G66</f>
        <v>366.1666666666667</v>
      </c>
      <c r="H8" s="455">
        <f>сад!G93</f>
        <v>346</v>
      </c>
      <c r="I8" s="455">
        <f>сад!G119</f>
        <v>366.8333333333333</v>
      </c>
      <c r="J8" s="455">
        <f>сад!G145</f>
        <v>353.8333333333333</v>
      </c>
      <c r="K8" s="455">
        <f>сад!G172</f>
        <v>355.3666666666667</v>
      </c>
      <c r="L8" s="455">
        <f>сад!G198</f>
        <v>344.73333333333335</v>
      </c>
      <c r="M8" s="455">
        <f>сад!G226</f>
        <v>376.8333333333333</v>
      </c>
      <c r="N8" s="455">
        <f>сад!G251</f>
        <v>370.73333333333335</v>
      </c>
      <c r="O8" s="448"/>
    </row>
    <row r="9" spans="1:15" ht="14.25">
      <c r="A9" s="456" t="s">
        <v>2140</v>
      </c>
      <c r="B9" s="479">
        <v>90</v>
      </c>
      <c r="C9" s="480">
        <f>B9*0.95</f>
        <v>85.5</v>
      </c>
      <c r="D9" s="480">
        <f>B9*1.05</f>
        <v>94.5</v>
      </c>
      <c r="E9" s="455">
        <f>сад!G15</f>
        <v>86</v>
      </c>
      <c r="F9" s="455">
        <f>сад!G42</f>
        <v>95</v>
      </c>
      <c r="G9" s="455">
        <f>сад!G68</f>
        <v>90</v>
      </c>
      <c r="H9" s="455">
        <f>сад!G95</f>
        <v>90</v>
      </c>
      <c r="I9" s="455">
        <f>сад!G121</f>
        <v>89.7</v>
      </c>
      <c r="J9" s="455">
        <f>сад!G147</f>
        <v>90</v>
      </c>
      <c r="K9" s="457">
        <f>сад!G174</f>
        <v>90</v>
      </c>
      <c r="L9" s="457">
        <f>сад!G201</f>
        <v>90</v>
      </c>
      <c r="M9" s="455">
        <f>сад!G228</f>
        <v>90</v>
      </c>
      <c r="N9" s="457">
        <f>сад!G253</f>
        <v>90</v>
      </c>
      <c r="O9" s="448"/>
    </row>
    <row r="10" spans="1:15" ht="14.25">
      <c r="A10" s="456" t="s">
        <v>57</v>
      </c>
      <c r="B10" s="479">
        <v>630</v>
      </c>
      <c r="C10" s="480">
        <f>B10*0.95</f>
        <v>598.5</v>
      </c>
      <c r="D10" s="480">
        <f>B10*1.05</f>
        <v>661.5</v>
      </c>
      <c r="E10" s="455">
        <f>сад!G23</f>
        <v>633.15</v>
      </c>
      <c r="F10" s="455">
        <f>сад!G51</f>
        <v>634.29</v>
      </c>
      <c r="G10" s="455">
        <f>сад!G77</f>
        <v>624.4499999999999</v>
      </c>
      <c r="H10" s="455">
        <f>сад!G103</f>
        <v>640.4</v>
      </c>
      <c r="I10" s="455">
        <f>сад!G130</f>
        <v>615.51</v>
      </c>
      <c r="J10" s="477">
        <f>сад!G155</f>
        <v>647.15</v>
      </c>
      <c r="K10" s="477">
        <f>сад!G182</f>
        <v>610.6</v>
      </c>
      <c r="L10" s="455">
        <f>сад!G210</f>
        <v>649.91</v>
      </c>
      <c r="M10" s="455">
        <f>сад!G236</f>
        <v>630.2</v>
      </c>
      <c r="N10" s="477">
        <f>сад!G261</f>
        <v>610.25</v>
      </c>
      <c r="O10" s="448"/>
    </row>
    <row r="11" spans="1:15" ht="14.25">
      <c r="A11" s="456" t="s">
        <v>2141</v>
      </c>
      <c r="B11" s="479">
        <v>540</v>
      </c>
      <c r="C11" s="480">
        <f>B11*0.95</f>
        <v>513</v>
      </c>
      <c r="D11" s="480">
        <f>B11*1.05</f>
        <v>567</v>
      </c>
      <c r="E11" s="455">
        <f>сад!G31</f>
        <v>537.76</v>
      </c>
      <c r="F11" s="455">
        <f>сад!G58</f>
        <v>533.15</v>
      </c>
      <c r="G11" s="455">
        <f>сад!G84</f>
        <v>539.4</v>
      </c>
      <c r="H11" s="477">
        <f>сад!G111</f>
        <v>543.4866666666667</v>
      </c>
      <c r="I11" s="455">
        <f>сад!G137</f>
        <v>548.4</v>
      </c>
      <c r="J11" s="477">
        <f>сад!G163</f>
        <v>529.25</v>
      </c>
      <c r="K11" s="477">
        <f>сад!G190</f>
        <v>564.5</v>
      </c>
      <c r="L11" s="455">
        <f>сад!G218</f>
        <v>535.5</v>
      </c>
      <c r="M11" s="455">
        <f>сад!G243</f>
        <v>523</v>
      </c>
      <c r="N11" s="455">
        <f>сад!G268</f>
        <v>548.9</v>
      </c>
      <c r="O11" s="448"/>
    </row>
    <row r="12" spans="1:15" ht="14.25">
      <c r="A12" s="458" t="s">
        <v>2142</v>
      </c>
      <c r="B12" s="459">
        <f>SUM(B8:B11)</f>
        <v>1620</v>
      </c>
      <c r="C12" s="460"/>
      <c r="D12" s="460"/>
      <c r="E12" s="461">
        <f aca="true" t="shared" si="0" ref="E12:N12">SUM(E8:E11)</f>
        <v>1619.91</v>
      </c>
      <c r="F12" s="461">
        <f t="shared" si="0"/>
        <v>1620.0733333333333</v>
      </c>
      <c r="G12" s="461">
        <f t="shared" si="0"/>
        <v>1620.0166666666664</v>
      </c>
      <c r="H12" s="461">
        <f t="shared" si="0"/>
        <v>1619.8866666666668</v>
      </c>
      <c r="I12" s="461">
        <f t="shared" si="0"/>
        <v>1620.4433333333332</v>
      </c>
      <c r="J12" s="461">
        <f t="shared" si="0"/>
        <v>1620.2333333333333</v>
      </c>
      <c r="K12" s="461">
        <f t="shared" si="0"/>
        <v>1620.4666666666667</v>
      </c>
      <c r="L12" s="461">
        <f t="shared" si="0"/>
        <v>1620.1433333333334</v>
      </c>
      <c r="M12" s="461">
        <f t="shared" si="0"/>
        <v>1620.0333333333333</v>
      </c>
      <c r="N12" s="461">
        <f t="shared" si="0"/>
        <v>1619.8833333333332</v>
      </c>
      <c r="O12" s="448"/>
    </row>
    <row r="13" spans="1:15" ht="12.75">
      <c r="A13" s="897" t="s">
        <v>2143</v>
      </c>
      <c r="B13" s="897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</row>
    <row r="14" spans="1:15" ht="12.75">
      <c r="A14" s="462" t="s">
        <v>2144</v>
      </c>
      <c r="B14" s="463"/>
      <c r="C14" s="464"/>
      <c r="D14" s="464"/>
      <c r="E14" s="464"/>
      <c r="F14" s="464"/>
      <c r="G14" s="464"/>
      <c r="H14" s="464"/>
      <c r="I14" s="465"/>
      <c r="J14" s="462"/>
      <c r="K14" s="462"/>
      <c r="L14" s="463"/>
      <c r="M14" s="463"/>
      <c r="N14" s="466"/>
      <c r="O14" s="467"/>
    </row>
    <row r="15" spans="1:15" ht="12.75">
      <c r="A15" s="468" t="s">
        <v>2145</v>
      </c>
      <c r="B15" s="469"/>
      <c r="C15" s="469"/>
      <c r="D15" s="469"/>
      <c r="E15" s="469"/>
      <c r="F15" s="470"/>
      <c r="G15" s="470"/>
      <c r="H15" s="470"/>
      <c r="I15" s="470"/>
      <c r="J15" s="470"/>
      <c r="K15" s="470"/>
      <c r="L15" s="470"/>
      <c r="M15" s="470"/>
      <c r="N15" s="470"/>
      <c r="O15" s="471"/>
    </row>
    <row r="16" spans="1:15" ht="12.75">
      <c r="A16" s="468"/>
      <c r="B16" s="469"/>
      <c r="C16" s="469"/>
      <c r="D16" s="469"/>
      <c r="E16" s="469"/>
      <c r="F16" s="470"/>
      <c r="G16" s="470"/>
      <c r="H16" s="470"/>
      <c r="I16" s="470"/>
      <c r="J16" s="470"/>
      <c r="K16" s="470"/>
      <c r="L16" s="470"/>
      <c r="M16" s="470"/>
      <c r="N16" s="470"/>
      <c r="O16" s="471"/>
    </row>
    <row r="17" spans="1:15" ht="14.25">
      <c r="A17" s="893" t="s">
        <v>2146</v>
      </c>
      <c r="B17" s="893"/>
      <c r="C17" s="893"/>
      <c r="D17" s="893"/>
      <c r="E17" s="893"/>
      <c r="F17" s="893"/>
      <c r="G17" s="893"/>
      <c r="H17" s="893"/>
      <c r="I17" s="893"/>
      <c r="J17" s="893"/>
      <c r="K17" s="893"/>
      <c r="L17" s="893"/>
      <c r="M17" s="893"/>
      <c r="N17" s="893"/>
      <c r="O17" s="893"/>
    </row>
    <row r="18" spans="1:15" ht="14.25">
      <c r="A18" s="894" t="s">
        <v>2147</v>
      </c>
      <c r="B18" s="894"/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</row>
    <row r="19" spans="1:15" ht="14.25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8"/>
    </row>
    <row r="20" spans="1:15" ht="12.75">
      <c r="A20" s="449" t="s">
        <v>2132</v>
      </c>
      <c r="B20" s="896" t="s">
        <v>2148</v>
      </c>
      <c r="C20" s="892" t="s">
        <v>2149</v>
      </c>
      <c r="D20" s="892"/>
      <c r="E20" s="892"/>
      <c r="F20" s="892" t="s">
        <v>2134</v>
      </c>
      <c r="G20" s="892"/>
      <c r="H20" s="892"/>
      <c r="I20" s="892"/>
      <c r="J20" s="892"/>
      <c r="K20" s="892"/>
      <c r="L20" s="892"/>
      <c r="M20" s="892"/>
      <c r="N20" s="892"/>
      <c r="O20" s="892"/>
    </row>
    <row r="21" spans="1:15" ht="25.5">
      <c r="A21" s="450" t="s">
        <v>2135</v>
      </c>
      <c r="B21" s="896"/>
      <c r="C21" s="472" t="s">
        <v>2150</v>
      </c>
      <c r="D21" s="472" t="s">
        <v>2151</v>
      </c>
      <c r="E21" s="472" t="s">
        <v>2152</v>
      </c>
      <c r="F21" s="452">
        <v>1</v>
      </c>
      <c r="G21" s="452">
        <v>2</v>
      </c>
      <c r="H21" s="452">
        <v>3</v>
      </c>
      <c r="I21" s="452">
        <v>4</v>
      </c>
      <c r="J21" s="452">
        <v>5</v>
      </c>
      <c r="K21" s="452">
        <v>6</v>
      </c>
      <c r="L21" s="452">
        <v>7</v>
      </c>
      <c r="M21" s="452">
        <v>8</v>
      </c>
      <c r="N21" s="452">
        <v>9</v>
      </c>
      <c r="O21" s="452">
        <v>10</v>
      </c>
    </row>
    <row r="22" spans="1:15" ht="14.25">
      <c r="A22" s="453" t="s">
        <v>2139</v>
      </c>
      <c r="B22" s="454">
        <v>360</v>
      </c>
      <c r="C22" s="480">
        <f>(F22+G22+H22+I22+J22)/5</f>
        <v>359.9266666666666</v>
      </c>
      <c r="D22" s="480">
        <f>(K22+L22+M22+N22+O22)/5</f>
        <v>360.3</v>
      </c>
      <c r="E22" s="482">
        <f>(F22+G22+H22+I22+J22+K22+L22+M22+N22+O22)/10</f>
        <v>360.11333333333334</v>
      </c>
      <c r="F22" s="455">
        <f aca="true" t="shared" si="1" ref="F22:O25">E8</f>
        <v>363</v>
      </c>
      <c r="G22" s="455">
        <f t="shared" si="1"/>
        <v>357.6333333333333</v>
      </c>
      <c r="H22" s="455">
        <f t="shared" si="1"/>
        <v>366.1666666666667</v>
      </c>
      <c r="I22" s="455">
        <f t="shared" si="1"/>
        <v>346</v>
      </c>
      <c r="J22" s="455">
        <f t="shared" si="1"/>
        <v>366.8333333333333</v>
      </c>
      <c r="K22" s="455">
        <f t="shared" si="1"/>
        <v>353.8333333333333</v>
      </c>
      <c r="L22" s="455">
        <f t="shared" si="1"/>
        <v>355.3666666666667</v>
      </c>
      <c r="M22" s="455">
        <f t="shared" si="1"/>
        <v>344.73333333333335</v>
      </c>
      <c r="N22" s="455">
        <f t="shared" si="1"/>
        <v>376.8333333333333</v>
      </c>
      <c r="O22" s="455">
        <f t="shared" si="1"/>
        <v>370.73333333333335</v>
      </c>
    </row>
    <row r="23" spans="1:15" ht="14.25">
      <c r="A23" s="456" t="s">
        <v>2140</v>
      </c>
      <c r="B23" s="454">
        <v>90</v>
      </c>
      <c r="C23" s="482">
        <f>(F23+G23+H23+I23+J23)/5</f>
        <v>90.14</v>
      </c>
      <c r="D23" s="480">
        <f>(K23+L23+M23+N23+O23)/5</f>
        <v>90</v>
      </c>
      <c r="E23" s="482">
        <f>(F23+G23+H23+I23+J23+K23+L23+M23+N23+O23)/10</f>
        <v>90.07000000000001</v>
      </c>
      <c r="F23" s="455">
        <f t="shared" si="1"/>
        <v>86</v>
      </c>
      <c r="G23" s="455">
        <f t="shared" si="1"/>
        <v>95</v>
      </c>
      <c r="H23" s="455">
        <f t="shared" si="1"/>
        <v>90</v>
      </c>
      <c r="I23" s="455">
        <f t="shared" si="1"/>
        <v>90</v>
      </c>
      <c r="J23" s="455">
        <f t="shared" si="1"/>
        <v>89.7</v>
      </c>
      <c r="K23" s="455">
        <f t="shared" si="1"/>
        <v>90</v>
      </c>
      <c r="L23" s="455">
        <f t="shared" si="1"/>
        <v>90</v>
      </c>
      <c r="M23" s="455">
        <f t="shared" si="1"/>
        <v>90</v>
      </c>
      <c r="N23" s="455">
        <f t="shared" si="1"/>
        <v>90</v>
      </c>
      <c r="O23" s="455">
        <f t="shared" si="1"/>
        <v>90</v>
      </c>
    </row>
    <row r="24" spans="1:15" ht="14.25">
      <c r="A24" s="456" t="s">
        <v>57</v>
      </c>
      <c r="B24" s="454">
        <v>630</v>
      </c>
      <c r="C24" s="480">
        <f>(F24+G24+H24+I24+J24)/5</f>
        <v>629.5600000000001</v>
      </c>
      <c r="D24" s="480">
        <f>(K24+L24+M24+N24+O24)/5</f>
        <v>629.622</v>
      </c>
      <c r="E24" s="482">
        <f>(F24+G24+H24+I24+J24+K24+L24+M24+N24+O24)/10</f>
        <v>629.591</v>
      </c>
      <c r="F24" s="455">
        <f t="shared" si="1"/>
        <v>633.15</v>
      </c>
      <c r="G24" s="455">
        <f t="shared" si="1"/>
        <v>634.29</v>
      </c>
      <c r="H24" s="455">
        <f t="shared" si="1"/>
        <v>624.4499999999999</v>
      </c>
      <c r="I24" s="455">
        <f t="shared" si="1"/>
        <v>640.4</v>
      </c>
      <c r="J24" s="455">
        <f t="shared" si="1"/>
        <v>615.51</v>
      </c>
      <c r="K24" s="455">
        <f t="shared" si="1"/>
        <v>647.15</v>
      </c>
      <c r="L24" s="477">
        <f t="shared" si="1"/>
        <v>610.6</v>
      </c>
      <c r="M24" s="455">
        <f t="shared" si="1"/>
        <v>649.91</v>
      </c>
      <c r="N24" s="455">
        <f t="shared" si="1"/>
        <v>630.2</v>
      </c>
      <c r="O24" s="455">
        <f t="shared" si="1"/>
        <v>610.25</v>
      </c>
    </row>
    <row r="25" spans="1:15" ht="14.25">
      <c r="A25" s="456" t="s">
        <v>2141</v>
      </c>
      <c r="B25" s="454">
        <v>540</v>
      </c>
      <c r="C25" s="480">
        <f>(F25+G25+H25+I25+J25)/5</f>
        <v>540.4393333333334</v>
      </c>
      <c r="D25" s="480">
        <f>(K25+L25+M25+N25+O25)/5</f>
        <v>540.23</v>
      </c>
      <c r="E25" s="482">
        <f>(F25+G25+H25+I25+J25+K25+L25+M25+N25+O25)/10</f>
        <v>540.3346666666666</v>
      </c>
      <c r="F25" s="455">
        <f t="shared" si="1"/>
        <v>537.76</v>
      </c>
      <c r="G25" s="455">
        <f t="shared" si="1"/>
        <v>533.15</v>
      </c>
      <c r="H25" s="455">
        <f t="shared" si="1"/>
        <v>539.4</v>
      </c>
      <c r="I25" s="455">
        <f t="shared" si="1"/>
        <v>543.4866666666667</v>
      </c>
      <c r="J25" s="455">
        <f t="shared" si="1"/>
        <v>548.4</v>
      </c>
      <c r="K25" s="455">
        <f t="shared" si="1"/>
        <v>529.25</v>
      </c>
      <c r="L25" s="455">
        <f t="shared" si="1"/>
        <v>564.5</v>
      </c>
      <c r="M25" s="455">
        <f t="shared" si="1"/>
        <v>535.5</v>
      </c>
      <c r="N25" s="455">
        <f t="shared" si="1"/>
        <v>523</v>
      </c>
      <c r="O25" s="455">
        <f t="shared" si="1"/>
        <v>548.9</v>
      </c>
    </row>
    <row r="26" spans="1:15" ht="14.25">
      <c r="A26" s="458" t="s">
        <v>2142</v>
      </c>
      <c r="B26" s="459">
        <f aca="true" t="shared" si="2" ref="B26:O26">SUM(B22:B25)</f>
        <v>1620</v>
      </c>
      <c r="C26" s="473">
        <f t="shared" si="2"/>
        <v>1620.0659999999998</v>
      </c>
      <c r="D26" s="473">
        <f t="shared" si="2"/>
        <v>1620.152</v>
      </c>
      <c r="E26" s="473">
        <f t="shared" si="2"/>
        <v>1620.109</v>
      </c>
      <c r="F26" s="461">
        <f t="shared" si="2"/>
        <v>1619.91</v>
      </c>
      <c r="G26" s="461">
        <f t="shared" si="2"/>
        <v>1620.0733333333333</v>
      </c>
      <c r="H26" s="461">
        <f t="shared" si="2"/>
        <v>1620.0166666666664</v>
      </c>
      <c r="I26" s="461">
        <f t="shared" si="2"/>
        <v>1619.8866666666668</v>
      </c>
      <c r="J26" s="461">
        <f t="shared" si="2"/>
        <v>1620.4433333333332</v>
      </c>
      <c r="K26" s="461">
        <f t="shared" si="2"/>
        <v>1620.2333333333333</v>
      </c>
      <c r="L26" s="461">
        <f t="shared" si="2"/>
        <v>1620.4666666666667</v>
      </c>
      <c r="M26" s="461">
        <f t="shared" si="2"/>
        <v>1620.1433333333334</v>
      </c>
      <c r="N26" s="461">
        <f t="shared" si="2"/>
        <v>1620.0333333333333</v>
      </c>
      <c r="O26" s="461">
        <f t="shared" si="2"/>
        <v>1619.8833333333332</v>
      </c>
    </row>
    <row r="27" spans="5:15" ht="12.75"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48"/>
    </row>
    <row r="28" spans="1:15" ht="14.25">
      <c r="A28" s="893" t="s">
        <v>2153</v>
      </c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</row>
    <row r="29" spans="1:15" ht="14.25">
      <c r="A29" s="894" t="s">
        <v>2154</v>
      </c>
      <c r="B29" s="894"/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</row>
    <row r="30" spans="5:15" ht="12.75"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48"/>
    </row>
    <row r="31" spans="5:15" ht="12.75"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48"/>
    </row>
    <row r="32" spans="1:15" ht="12.75">
      <c r="A32" s="449" t="s">
        <v>2132</v>
      </c>
      <c r="B32" s="896" t="s">
        <v>2155</v>
      </c>
      <c r="C32" s="892" t="s">
        <v>2149</v>
      </c>
      <c r="D32" s="892"/>
      <c r="E32" s="892"/>
      <c r="F32" s="892" t="s">
        <v>2134</v>
      </c>
      <c r="G32" s="892"/>
      <c r="H32" s="892"/>
      <c r="I32" s="892"/>
      <c r="J32" s="892"/>
      <c r="K32" s="892"/>
      <c r="L32" s="892"/>
      <c r="M32" s="892"/>
      <c r="N32" s="892"/>
      <c r="O32" s="892"/>
    </row>
    <row r="33" spans="1:15" ht="25.5">
      <c r="A33" s="450" t="s">
        <v>2135</v>
      </c>
      <c r="B33" s="896"/>
      <c r="C33" s="472" t="s">
        <v>2150</v>
      </c>
      <c r="D33" s="472" t="s">
        <v>2151</v>
      </c>
      <c r="E33" s="472" t="s">
        <v>2152</v>
      </c>
      <c r="F33" s="452">
        <v>1</v>
      </c>
      <c r="G33" s="452">
        <v>2</v>
      </c>
      <c r="H33" s="452">
        <v>3</v>
      </c>
      <c r="I33" s="452">
        <v>4</v>
      </c>
      <c r="J33" s="452">
        <v>5</v>
      </c>
      <c r="K33" s="452">
        <v>6</v>
      </c>
      <c r="L33" s="452">
        <v>7</v>
      </c>
      <c r="M33" s="452">
        <v>8</v>
      </c>
      <c r="N33" s="452">
        <v>9</v>
      </c>
      <c r="O33" s="452">
        <v>10</v>
      </c>
    </row>
    <row r="34" spans="1:15" ht="14.25">
      <c r="A34" s="475" t="s">
        <v>2156</v>
      </c>
      <c r="B34" s="454">
        <v>1620</v>
      </c>
      <c r="C34" s="482">
        <f aca="true" t="shared" si="3" ref="C34:O34">C26</f>
        <v>1620.0659999999998</v>
      </c>
      <c r="D34" s="482">
        <f t="shared" si="3"/>
        <v>1620.152</v>
      </c>
      <c r="E34" s="482">
        <f t="shared" si="3"/>
        <v>1620.109</v>
      </c>
      <c r="F34" s="476">
        <f t="shared" si="3"/>
        <v>1619.91</v>
      </c>
      <c r="G34" s="476">
        <f t="shared" si="3"/>
        <v>1620.0733333333333</v>
      </c>
      <c r="H34" s="477">
        <f t="shared" si="3"/>
        <v>1620.0166666666664</v>
      </c>
      <c r="I34" s="477">
        <f t="shared" si="3"/>
        <v>1619.8866666666668</v>
      </c>
      <c r="J34" s="477">
        <f t="shared" si="3"/>
        <v>1620.4433333333332</v>
      </c>
      <c r="K34" s="477">
        <f t="shared" si="3"/>
        <v>1620.2333333333333</v>
      </c>
      <c r="L34" s="477">
        <f t="shared" si="3"/>
        <v>1620.4666666666667</v>
      </c>
      <c r="M34" s="477">
        <f t="shared" si="3"/>
        <v>1620.1433333333334</v>
      </c>
      <c r="N34" s="477">
        <f t="shared" si="3"/>
        <v>1620.0333333333333</v>
      </c>
      <c r="O34" s="477">
        <f t="shared" si="3"/>
        <v>1619.8833333333332</v>
      </c>
    </row>
    <row r="35" spans="5:15" ht="12.75"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48"/>
    </row>
    <row r="36" spans="5:15" ht="12.75"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48"/>
    </row>
  </sheetData>
  <sheetProtection/>
  <mergeCells count="17">
    <mergeCell ref="A28:O28"/>
    <mergeCell ref="A29:O29"/>
    <mergeCell ref="B32:B33"/>
    <mergeCell ref="C32:E32"/>
    <mergeCell ref="F32:O32"/>
    <mergeCell ref="A13:O13"/>
    <mergeCell ref="A17:O17"/>
    <mergeCell ref="A18:O18"/>
    <mergeCell ref="B20:B21"/>
    <mergeCell ref="C20:E20"/>
    <mergeCell ref="F20:O20"/>
    <mergeCell ref="A1:O1"/>
    <mergeCell ref="A3:O3"/>
    <mergeCell ref="A4:O4"/>
    <mergeCell ref="E5:N5"/>
    <mergeCell ref="B6:D6"/>
    <mergeCell ref="E6:N6"/>
  </mergeCells>
  <printOptions/>
  <pageMargins left="0.11811023622047245" right="0.11811023622047245" top="0.15748031496062992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S312"/>
  <sheetViews>
    <sheetView zoomScale="93" zoomScaleNormal="93" zoomScalePageLayoutView="0" workbookViewId="0" topLeftCell="A1">
      <selection activeCell="A3" sqref="A3:L3"/>
    </sheetView>
  </sheetViews>
  <sheetFormatPr defaultColWidth="9.00390625" defaultRowHeight="12.75"/>
  <cols>
    <col min="1" max="1" width="18.25390625" style="789" customWidth="1"/>
    <col min="2" max="2" width="54.25390625" style="790" customWidth="1"/>
    <col min="3" max="3" width="8.125" style="791" customWidth="1"/>
    <col min="4" max="11" width="8.125" style="792" customWidth="1"/>
    <col min="12" max="12" width="23.125" style="793" customWidth="1"/>
    <col min="13" max="13" width="10.75390625" style="734" hidden="1" customWidth="1"/>
    <col min="14" max="17" width="0" style="734" hidden="1" customWidth="1"/>
    <col min="18" max="19" width="9.125" style="734" customWidth="1"/>
    <col min="20" max="16384" width="9.125" style="735" customWidth="1"/>
  </cols>
  <sheetData>
    <row r="1" spans="1:12" ht="15" customHeight="1">
      <c r="A1" s="853"/>
      <c r="B1" s="854"/>
      <c r="C1" s="855"/>
      <c r="D1" s="856"/>
      <c r="E1" s="856"/>
      <c r="F1" s="862"/>
      <c r="G1" s="862"/>
      <c r="H1" s="862"/>
      <c r="I1" s="862"/>
      <c r="J1" s="796"/>
      <c r="K1" s="796"/>
      <c r="L1" s="858"/>
    </row>
    <row r="2" spans="1:13" ht="15" customHeight="1">
      <c r="A2" s="904" t="s">
        <v>2321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626"/>
    </row>
    <row r="3" spans="1:13" ht="15" customHeight="1">
      <c r="A3" s="898" t="s">
        <v>2322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626"/>
    </row>
    <row r="4" spans="1:13" ht="15" customHeight="1">
      <c r="A4" s="898" t="s">
        <v>2323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626"/>
    </row>
    <row r="5" spans="1:13" ht="15" customHeight="1">
      <c r="A5" s="905" t="s">
        <v>0</v>
      </c>
      <c r="B5" s="905" t="s">
        <v>1</v>
      </c>
      <c r="C5" s="905" t="s">
        <v>2</v>
      </c>
      <c r="D5" s="911" t="s">
        <v>3</v>
      </c>
      <c r="E5" s="911"/>
      <c r="F5" s="911"/>
      <c r="G5" s="912" t="s">
        <v>4</v>
      </c>
      <c r="H5" s="906" t="s">
        <v>5</v>
      </c>
      <c r="I5" s="906"/>
      <c r="J5" s="906"/>
      <c r="K5" s="906" t="s">
        <v>6</v>
      </c>
      <c r="L5" s="906" t="s">
        <v>7</v>
      </c>
      <c r="M5" s="626"/>
    </row>
    <row r="6" spans="1:13" ht="48" customHeight="1">
      <c r="A6" s="905"/>
      <c r="B6" s="905"/>
      <c r="C6" s="905"/>
      <c r="D6" s="889" t="s">
        <v>8</v>
      </c>
      <c r="E6" s="889" t="s">
        <v>9</v>
      </c>
      <c r="F6" s="889" t="s">
        <v>10</v>
      </c>
      <c r="G6" s="912"/>
      <c r="H6" s="890" t="s">
        <v>11</v>
      </c>
      <c r="I6" s="890" t="s">
        <v>12</v>
      </c>
      <c r="J6" s="890" t="s">
        <v>13</v>
      </c>
      <c r="K6" s="906"/>
      <c r="L6" s="906"/>
      <c r="M6" s="626" t="s">
        <v>216</v>
      </c>
    </row>
    <row r="7" spans="1:13" ht="15" customHeight="1">
      <c r="A7" s="909" t="s">
        <v>14</v>
      </c>
      <c r="B7" s="909"/>
      <c r="C7" s="909"/>
      <c r="D7" s="909"/>
      <c r="E7" s="909"/>
      <c r="F7" s="909"/>
      <c r="G7" s="909"/>
      <c r="H7" s="738"/>
      <c r="I7" s="738"/>
      <c r="J7" s="738"/>
      <c r="K7" s="738"/>
      <c r="L7" s="739"/>
      <c r="M7" s="740"/>
    </row>
    <row r="8" spans="1:13" ht="15" customHeight="1">
      <c r="A8" s="638" t="s">
        <v>15</v>
      </c>
      <c r="B8" s="639"/>
      <c r="C8" s="640"/>
      <c r="D8" s="640"/>
      <c r="E8" s="640"/>
      <c r="F8" s="640"/>
      <c r="G8" s="640"/>
      <c r="H8" s="640"/>
      <c r="I8" s="640"/>
      <c r="J8" s="640"/>
      <c r="K8" s="640"/>
      <c r="L8" s="641"/>
      <c r="M8" s="740"/>
    </row>
    <row r="9" spans="1:13" ht="15.75" customHeight="1">
      <c r="A9" s="642"/>
      <c r="B9" s="636" t="s">
        <v>2316</v>
      </c>
      <c r="C9" s="643">
        <v>5</v>
      </c>
      <c r="D9" s="644">
        <v>0.04</v>
      </c>
      <c r="E9" s="644">
        <v>1.48</v>
      </c>
      <c r="F9" s="644">
        <v>0.65</v>
      </c>
      <c r="G9" s="645">
        <v>33</v>
      </c>
      <c r="H9" s="644">
        <v>4</v>
      </c>
      <c r="I9" s="644">
        <v>0</v>
      </c>
      <c r="J9" s="644">
        <v>0</v>
      </c>
      <c r="K9" s="644">
        <v>0</v>
      </c>
      <c r="L9" s="624" t="s">
        <v>717</v>
      </c>
      <c r="M9" s="626"/>
    </row>
    <row r="10" spans="1:13" ht="16.5" customHeight="1">
      <c r="A10" s="638"/>
      <c r="B10" s="636" t="s">
        <v>2290</v>
      </c>
      <c r="C10" s="646">
        <v>200</v>
      </c>
      <c r="D10" s="644">
        <v>5.924</v>
      </c>
      <c r="E10" s="644">
        <v>0.9</v>
      </c>
      <c r="F10" s="644">
        <v>17.9</v>
      </c>
      <c r="G10" s="645">
        <v>149</v>
      </c>
      <c r="H10" s="644">
        <v>165.6</v>
      </c>
      <c r="I10" s="644">
        <v>36.2</v>
      </c>
      <c r="J10" s="644">
        <v>0.7</v>
      </c>
      <c r="K10" s="644">
        <v>0.7</v>
      </c>
      <c r="L10" s="542" t="s">
        <v>18</v>
      </c>
      <c r="M10" s="626"/>
    </row>
    <row r="11" spans="1:13" ht="15.75" customHeight="1">
      <c r="A11" s="638"/>
      <c r="B11" s="647" t="s">
        <v>166</v>
      </c>
      <c r="C11" s="643">
        <v>180</v>
      </c>
      <c r="D11" s="644">
        <v>2.646</v>
      </c>
      <c r="E11" s="644">
        <v>1.7910000000000001</v>
      </c>
      <c r="F11" s="644">
        <v>18.828000000000003</v>
      </c>
      <c r="G11" s="645">
        <v>102</v>
      </c>
      <c r="H11" s="644">
        <v>115.9</v>
      </c>
      <c r="I11" s="644">
        <v>11.6</v>
      </c>
      <c r="J11" s="644">
        <v>0.1</v>
      </c>
      <c r="K11" s="644">
        <v>0.3</v>
      </c>
      <c r="L11" s="542" t="s">
        <v>167</v>
      </c>
      <c r="M11" s="626"/>
    </row>
    <row r="12" spans="1:13" ht="15.75" customHeight="1">
      <c r="A12" s="638"/>
      <c r="B12" s="741" t="s">
        <v>2254</v>
      </c>
      <c r="C12" s="648">
        <v>30</v>
      </c>
      <c r="D12" s="649">
        <f>C12*2.3/30</f>
        <v>2.3</v>
      </c>
      <c r="E12" s="649">
        <f>C12*0.9/30</f>
        <v>0.9</v>
      </c>
      <c r="F12" s="649">
        <f>C12*15.4/30</f>
        <v>15.4</v>
      </c>
      <c r="G12" s="650">
        <f>C12*79/30</f>
        <v>79</v>
      </c>
      <c r="H12" s="649">
        <f>C12*5.7/30</f>
        <v>5.7</v>
      </c>
      <c r="I12" s="649">
        <f>C12*3.9/30</f>
        <v>3.9</v>
      </c>
      <c r="J12" s="649">
        <f>C12*0.4/30</f>
        <v>0.4</v>
      </c>
      <c r="K12" s="649">
        <v>0</v>
      </c>
      <c r="L12" s="627" t="s">
        <v>21</v>
      </c>
      <c r="M12" s="626"/>
    </row>
    <row r="13" spans="1:13" ht="15.75" customHeight="1">
      <c r="A13" s="638" t="s">
        <v>22</v>
      </c>
      <c r="B13" s="651"/>
      <c r="C13" s="652">
        <f>SUM(C9:C12)</f>
        <v>415</v>
      </c>
      <c r="D13" s="653">
        <f>SUM(D9:D12)</f>
        <v>10.91</v>
      </c>
      <c r="E13" s="653">
        <f>SUM(E9:E12)</f>
        <v>5.071000000000001</v>
      </c>
      <c r="F13" s="653">
        <f>SUM(F9:F12)</f>
        <v>52.778</v>
      </c>
      <c r="G13" s="654">
        <f>SUM(G9:G12)</f>
        <v>363</v>
      </c>
      <c r="H13" s="654">
        <f>H9+H10+H11+H12</f>
        <v>291.2</v>
      </c>
      <c r="I13" s="654">
        <f>I9+I10+I11+I12</f>
        <v>51.7</v>
      </c>
      <c r="J13" s="654">
        <f>J9+J10+J11+J12</f>
        <v>1.2</v>
      </c>
      <c r="K13" s="654">
        <f>K9+K10+K11+K12</f>
        <v>1</v>
      </c>
      <c r="L13" s="627"/>
      <c r="M13" s="626"/>
    </row>
    <row r="14" spans="1:13" ht="16.5" customHeight="1">
      <c r="A14" s="638" t="s">
        <v>23</v>
      </c>
      <c r="B14" s="647" t="s">
        <v>2062</v>
      </c>
      <c r="C14" s="643">
        <v>190</v>
      </c>
      <c r="D14" s="644">
        <v>1</v>
      </c>
      <c r="E14" s="644">
        <v>0</v>
      </c>
      <c r="F14" s="644">
        <v>19.2</v>
      </c>
      <c r="G14" s="655">
        <v>86</v>
      </c>
      <c r="H14" s="644">
        <v>13.3</v>
      </c>
      <c r="I14" s="644">
        <v>7.6</v>
      </c>
      <c r="J14" s="644">
        <v>2.7</v>
      </c>
      <c r="K14" s="644">
        <v>3.8</v>
      </c>
      <c r="L14" s="582" t="s">
        <v>25</v>
      </c>
      <c r="M14" s="626"/>
    </row>
    <row r="15" spans="1:13" ht="16.5" customHeight="1">
      <c r="A15" s="638"/>
      <c r="B15" s="636"/>
      <c r="C15" s="652">
        <f aca="true" t="shared" si="0" ref="C15:K15">C14</f>
        <v>190</v>
      </c>
      <c r="D15" s="653">
        <f t="shared" si="0"/>
        <v>1</v>
      </c>
      <c r="E15" s="653">
        <f t="shared" si="0"/>
        <v>0</v>
      </c>
      <c r="F15" s="653">
        <f t="shared" si="0"/>
        <v>19.2</v>
      </c>
      <c r="G15" s="654">
        <f t="shared" si="0"/>
        <v>86</v>
      </c>
      <c r="H15" s="653">
        <f t="shared" si="0"/>
        <v>13.3</v>
      </c>
      <c r="I15" s="653">
        <f t="shared" si="0"/>
        <v>7.6</v>
      </c>
      <c r="J15" s="653">
        <f t="shared" si="0"/>
        <v>2.7</v>
      </c>
      <c r="K15" s="653">
        <f t="shared" si="0"/>
        <v>3.8</v>
      </c>
      <c r="L15" s="624"/>
      <c r="M15" s="626"/>
    </row>
    <row r="16" spans="1:13" ht="14.25" customHeight="1">
      <c r="A16" s="638" t="s">
        <v>26</v>
      </c>
      <c r="B16" s="656"/>
      <c r="C16" s="657"/>
      <c r="D16" s="658"/>
      <c r="E16" s="658"/>
      <c r="F16" s="658"/>
      <c r="G16" s="658"/>
      <c r="H16" s="658"/>
      <c r="I16" s="658"/>
      <c r="J16" s="658"/>
      <c r="K16" s="658"/>
      <c r="L16" s="542"/>
      <c r="M16" s="626"/>
    </row>
    <row r="17" spans="1:13" ht="15.75" customHeight="1">
      <c r="A17" s="642"/>
      <c r="B17" s="637" t="s">
        <v>2227</v>
      </c>
      <c r="C17" s="643" t="s">
        <v>2203</v>
      </c>
      <c r="D17" s="659">
        <v>0.71</v>
      </c>
      <c r="E17" s="659">
        <v>3.04</v>
      </c>
      <c r="F17" s="659">
        <v>4.18</v>
      </c>
      <c r="G17" s="660">
        <v>47.3</v>
      </c>
      <c r="H17" s="661">
        <v>17.58</v>
      </c>
      <c r="I17" s="661">
        <v>10.45</v>
      </c>
      <c r="J17" s="661">
        <v>0.67</v>
      </c>
      <c r="K17" s="659">
        <v>4.75</v>
      </c>
      <c r="L17" s="624" t="s">
        <v>184</v>
      </c>
      <c r="M17" s="626" t="s">
        <v>2203</v>
      </c>
    </row>
    <row r="18" spans="1:13" ht="17.25" customHeight="1">
      <c r="A18" s="638"/>
      <c r="B18" s="636" t="s">
        <v>2267</v>
      </c>
      <c r="C18" s="643" t="s">
        <v>2276</v>
      </c>
      <c r="D18" s="644">
        <v>2.2</v>
      </c>
      <c r="E18" s="644">
        <v>5.5</v>
      </c>
      <c r="F18" s="644">
        <v>9.5</v>
      </c>
      <c r="G18" s="645">
        <v>96.4</v>
      </c>
      <c r="H18" s="644">
        <v>31</v>
      </c>
      <c r="I18" s="644">
        <v>22</v>
      </c>
      <c r="J18" s="644">
        <v>0.7</v>
      </c>
      <c r="K18" s="644">
        <v>20.9</v>
      </c>
      <c r="L18" s="624" t="s">
        <v>146</v>
      </c>
      <c r="M18" s="626"/>
    </row>
    <row r="19" spans="1:13" ht="18" customHeight="1">
      <c r="A19" s="638"/>
      <c r="B19" s="637" t="s">
        <v>2255</v>
      </c>
      <c r="C19" s="643">
        <v>200</v>
      </c>
      <c r="D19" s="644">
        <v>25.12</v>
      </c>
      <c r="E19" s="644">
        <v>9.93</v>
      </c>
      <c r="F19" s="644">
        <v>23.64</v>
      </c>
      <c r="G19" s="645">
        <v>284</v>
      </c>
      <c r="H19" s="644">
        <v>30.7</v>
      </c>
      <c r="I19" s="644">
        <v>49.5</v>
      </c>
      <c r="J19" s="644">
        <v>2.7</v>
      </c>
      <c r="K19" s="644">
        <v>1.2</v>
      </c>
      <c r="L19" s="624" t="s">
        <v>1222</v>
      </c>
      <c r="M19" s="626"/>
    </row>
    <row r="20" spans="1:13" ht="18" customHeight="1">
      <c r="A20" s="638"/>
      <c r="B20" s="647" t="s">
        <v>110</v>
      </c>
      <c r="C20" s="662">
        <v>200</v>
      </c>
      <c r="D20" s="663">
        <v>0.18</v>
      </c>
      <c r="E20" s="663">
        <v>0.1</v>
      </c>
      <c r="F20" s="663">
        <v>15</v>
      </c>
      <c r="G20" s="664">
        <v>63.4</v>
      </c>
      <c r="H20" s="663">
        <v>6.6</v>
      </c>
      <c r="I20" s="665">
        <v>1.8</v>
      </c>
      <c r="J20" s="665">
        <v>0.1</v>
      </c>
      <c r="K20" s="663">
        <v>3.8</v>
      </c>
      <c r="L20" s="627" t="s">
        <v>111</v>
      </c>
      <c r="M20" s="626" t="s">
        <v>2215</v>
      </c>
    </row>
    <row r="21" spans="1:13" ht="15" customHeight="1">
      <c r="A21" s="638"/>
      <c r="B21" s="636" t="s">
        <v>2291</v>
      </c>
      <c r="C21" s="643">
        <v>31</v>
      </c>
      <c r="D21" s="644">
        <f>C21*1.6/20</f>
        <v>2.48</v>
      </c>
      <c r="E21" s="644">
        <f>C21*0.2/20</f>
        <v>0.31</v>
      </c>
      <c r="F21" s="644">
        <f>C21*9.8/20</f>
        <v>15.190000000000001</v>
      </c>
      <c r="G21" s="645">
        <f>C21*48/20</f>
        <v>74.4</v>
      </c>
      <c r="H21" s="644">
        <f>C21*4.6/20</f>
        <v>7.13</v>
      </c>
      <c r="I21" s="644">
        <f>C21*6.6/20</f>
        <v>10.23</v>
      </c>
      <c r="J21" s="644">
        <f>C21*0.4/20</f>
        <v>0.62</v>
      </c>
      <c r="K21" s="644">
        <v>0</v>
      </c>
      <c r="L21" s="627" t="s">
        <v>35</v>
      </c>
      <c r="M21" s="626"/>
    </row>
    <row r="22" spans="1:13" ht="16.5" customHeight="1">
      <c r="A22" s="638"/>
      <c r="B22" s="636" t="s">
        <v>2293</v>
      </c>
      <c r="C22" s="643">
        <v>33</v>
      </c>
      <c r="D22" s="644">
        <f>C22*1.3/20</f>
        <v>2.145</v>
      </c>
      <c r="E22" s="644">
        <f>C22*0.2/20</f>
        <v>0.33</v>
      </c>
      <c r="F22" s="644">
        <f>C22*8.2/20</f>
        <v>13.529999999999998</v>
      </c>
      <c r="G22" s="645">
        <f>C22*41/20</f>
        <v>67.65</v>
      </c>
      <c r="H22" s="644">
        <f>C22*7/20</f>
        <v>11.55</v>
      </c>
      <c r="I22" s="644">
        <f>C22*9.4/20</f>
        <v>15.51</v>
      </c>
      <c r="J22" s="644">
        <f>C22*0.8/20</f>
        <v>1.32</v>
      </c>
      <c r="K22" s="644">
        <v>0</v>
      </c>
      <c r="L22" s="627" t="s">
        <v>37</v>
      </c>
      <c r="M22" s="626"/>
    </row>
    <row r="23" spans="1:13" ht="15.75" customHeight="1">
      <c r="A23" s="638" t="s">
        <v>38</v>
      </c>
      <c r="B23" s="656"/>
      <c r="C23" s="666">
        <v>723</v>
      </c>
      <c r="D23" s="667">
        <f aca="true" t="shared" si="1" ref="D23:K23">SUM(D17:D22)</f>
        <v>32.835</v>
      </c>
      <c r="E23" s="667">
        <f t="shared" si="1"/>
        <v>19.209999999999997</v>
      </c>
      <c r="F23" s="667">
        <f t="shared" si="1"/>
        <v>81.04</v>
      </c>
      <c r="G23" s="668">
        <f t="shared" si="1"/>
        <v>633.15</v>
      </c>
      <c r="H23" s="668">
        <f t="shared" si="1"/>
        <v>104.55999999999999</v>
      </c>
      <c r="I23" s="668">
        <f t="shared" si="1"/>
        <v>109.49000000000001</v>
      </c>
      <c r="J23" s="668">
        <f t="shared" si="1"/>
        <v>6.11</v>
      </c>
      <c r="K23" s="668">
        <f t="shared" si="1"/>
        <v>30.65</v>
      </c>
      <c r="L23" s="628"/>
      <c r="M23" s="626"/>
    </row>
    <row r="24" spans="1:13" ht="14.25" customHeight="1">
      <c r="A24" s="638" t="s">
        <v>39</v>
      </c>
      <c r="B24" s="656"/>
      <c r="C24" s="669"/>
      <c r="D24" s="670"/>
      <c r="E24" s="670"/>
      <c r="F24" s="670"/>
      <c r="G24" s="670"/>
      <c r="H24" s="670"/>
      <c r="I24" s="670"/>
      <c r="J24" s="670"/>
      <c r="K24" s="670"/>
      <c r="L24" s="671"/>
      <c r="M24" s="626"/>
    </row>
    <row r="25" spans="1:13" ht="18.75" customHeight="1">
      <c r="A25" s="638"/>
      <c r="B25" s="637" t="s">
        <v>2294</v>
      </c>
      <c r="C25" s="643" t="s">
        <v>2203</v>
      </c>
      <c r="D25" s="659">
        <v>0.7</v>
      </c>
      <c r="E25" s="659">
        <v>2.5</v>
      </c>
      <c r="F25" s="659">
        <v>2.8</v>
      </c>
      <c r="G25" s="660">
        <v>43.5</v>
      </c>
      <c r="H25" s="659">
        <v>22.3</v>
      </c>
      <c r="I25" s="659">
        <v>6.6</v>
      </c>
      <c r="J25" s="659">
        <v>0.3</v>
      </c>
      <c r="K25" s="659">
        <v>17.5</v>
      </c>
      <c r="L25" s="628" t="s">
        <v>59</v>
      </c>
      <c r="M25" s="626" t="s">
        <v>2203</v>
      </c>
    </row>
    <row r="26" spans="1:13" ht="15.75" customHeight="1">
      <c r="A26" s="638"/>
      <c r="B26" s="637" t="s">
        <v>2128</v>
      </c>
      <c r="C26" s="643">
        <v>80</v>
      </c>
      <c r="D26" s="644">
        <v>14</v>
      </c>
      <c r="E26" s="644">
        <v>7.2</v>
      </c>
      <c r="F26" s="644">
        <v>8.1</v>
      </c>
      <c r="G26" s="645">
        <v>155</v>
      </c>
      <c r="H26" s="644">
        <v>39.3</v>
      </c>
      <c r="I26" s="644">
        <v>22.4</v>
      </c>
      <c r="J26" s="644">
        <v>0.5</v>
      </c>
      <c r="K26" s="644">
        <v>0.7</v>
      </c>
      <c r="L26" s="624" t="s">
        <v>40</v>
      </c>
      <c r="M26" s="626"/>
    </row>
    <row r="27" spans="1:13" ht="15.75" customHeight="1">
      <c r="A27" s="638"/>
      <c r="B27" s="637" t="s">
        <v>41</v>
      </c>
      <c r="C27" s="643">
        <v>130</v>
      </c>
      <c r="D27" s="672">
        <v>2.65</v>
      </c>
      <c r="E27" s="672">
        <v>4.16</v>
      </c>
      <c r="F27" s="672">
        <v>17.72</v>
      </c>
      <c r="G27" s="645">
        <v>119.16</v>
      </c>
      <c r="H27" s="672">
        <v>32</v>
      </c>
      <c r="I27" s="624">
        <v>24</v>
      </c>
      <c r="J27" s="644">
        <v>0.9</v>
      </c>
      <c r="K27" s="644">
        <v>15.7</v>
      </c>
      <c r="L27" s="624" t="s">
        <v>42</v>
      </c>
      <c r="M27" s="626"/>
    </row>
    <row r="28" spans="1:13" ht="15.75" customHeight="1">
      <c r="A28" s="638"/>
      <c r="B28" s="647" t="s">
        <v>90</v>
      </c>
      <c r="C28" s="643">
        <v>208</v>
      </c>
      <c r="D28" s="644">
        <v>0.13</v>
      </c>
      <c r="E28" s="644">
        <v>0.02</v>
      </c>
      <c r="F28" s="644">
        <v>8.4</v>
      </c>
      <c r="G28" s="645">
        <v>34</v>
      </c>
      <c r="H28" s="644">
        <v>14.2</v>
      </c>
      <c r="I28" s="644">
        <v>2.4</v>
      </c>
      <c r="J28" s="644">
        <v>0.3</v>
      </c>
      <c r="K28" s="644">
        <v>3.14</v>
      </c>
      <c r="L28" s="542" t="s">
        <v>91</v>
      </c>
      <c r="M28" s="626"/>
    </row>
    <row r="29" spans="1:13" ht="14.25" customHeight="1">
      <c r="A29" s="638"/>
      <c r="B29" s="636" t="s">
        <v>1696</v>
      </c>
      <c r="C29" s="681">
        <v>50</v>
      </c>
      <c r="D29" s="682">
        <v>3.88</v>
      </c>
      <c r="E29" s="682">
        <v>2.36</v>
      </c>
      <c r="F29" s="682">
        <v>26.15</v>
      </c>
      <c r="G29" s="683">
        <v>141</v>
      </c>
      <c r="H29" s="682">
        <v>11</v>
      </c>
      <c r="I29" s="682">
        <v>14.5</v>
      </c>
      <c r="J29" s="682">
        <v>0.69</v>
      </c>
      <c r="K29" s="682">
        <v>0</v>
      </c>
      <c r="L29" s="549" t="s">
        <v>1697</v>
      </c>
      <c r="M29" s="626"/>
    </row>
    <row r="30" spans="1:13" ht="14.25" customHeight="1">
      <c r="A30" s="638"/>
      <c r="B30" s="636" t="s">
        <v>2293</v>
      </c>
      <c r="C30" s="643">
        <v>22</v>
      </c>
      <c r="D30" s="644">
        <f>C30*1.3/20</f>
        <v>1.4300000000000002</v>
      </c>
      <c r="E30" s="644">
        <f>C30*0.2/20</f>
        <v>0.22000000000000003</v>
      </c>
      <c r="F30" s="644">
        <f>C30*8.2/20</f>
        <v>9.02</v>
      </c>
      <c r="G30" s="645">
        <f>C30*41/20</f>
        <v>45.1</v>
      </c>
      <c r="H30" s="644">
        <f>C30*7/20</f>
        <v>7.7</v>
      </c>
      <c r="I30" s="644">
        <f>C30*9.4/20</f>
        <v>10.34</v>
      </c>
      <c r="J30" s="644">
        <f>C30*0.8/20</f>
        <v>0.8800000000000001</v>
      </c>
      <c r="K30" s="644">
        <v>0</v>
      </c>
      <c r="L30" s="627" t="s">
        <v>37</v>
      </c>
      <c r="M30" s="626"/>
    </row>
    <row r="31" spans="1:13" ht="16.5" customHeight="1">
      <c r="A31" s="638" t="s">
        <v>46</v>
      </c>
      <c r="B31" s="656"/>
      <c r="C31" s="673">
        <v>541</v>
      </c>
      <c r="D31" s="673">
        <f aca="true" t="shared" si="2" ref="D31:K31">SUM(D25:D30)</f>
        <v>22.789999999999996</v>
      </c>
      <c r="E31" s="673">
        <f t="shared" si="2"/>
        <v>16.459999999999997</v>
      </c>
      <c r="F31" s="673">
        <f t="shared" si="2"/>
        <v>72.19</v>
      </c>
      <c r="G31" s="673">
        <f t="shared" si="2"/>
        <v>537.76</v>
      </c>
      <c r="H31" s="673">
        <f t="shared" si="2"/>
        <v>126.5</v>
      </c>
      <c r="I31" s="673">
        <f t="shared" si="2"/>
        <v>80.24000000000001</v>
      </c>
      <c r="J31" s="673">
        <f t="shared" si="2"/>
        <v>3.5700000000000003</v>
      </c>
      <c r="K31" s="673">
        <f t="shared" si="2"/>
        <v>37.04</v>
      </c>
      <c r="L31" s="542"/>
      <c r="M31" s="626"/>
    </row>
    <row r="32" spans="1:13" ht="27" customHeight="1">
      <c r="A32" s="674" t="s">
        <v>47</v>
      </c>
      <c r="B32" s="675"/>
      <c r="C32" s="628"/>
      <c r="D32" s="676">
        <f aca="true" t="shared" si="3" ref="D32:K32">D13+D15+D23+D31</f>
        <v>67.535</v>
      </c>
      <c r="E32" s="676">
        <f t="shared" si="3"/>
        <v>40.741</v>
      </c>
      <c r="F32" s="676">
        <f t="shared" si="3"/>
        <v>225.208</v>
      </c>
      <c r="G32" s="676">
        <f t="shared" si="3"/>
        <v>1619.91</v>
      </c>
      <c r="H32" s="676">
        <f t="shared" si="3"/>
        <v>535.56</v>
      </c>
      <c r="I32" s="676">
        <f t="shared" si="3"/>
        <v>249.03000000000003</v>
      </c>
      <c r="J32" s="676">
        <f t="shared" si="3"/>
        <v>13.580000000000002</v>
      </c>
      <c r="K32" s="676">
        <f t="shared" si="3"/>
        <v>72.49</v>
      </c>
      <c r="L32" s="677"/>
      <c r="M32" s="626"/>
    </row>
    <row r="33" spans="1:13" ht="15" customHeight="1">
      <c r="A33" s="908" t="s">
        <v>48</v>
      </c>
      <c r="B33" s="908"/>
      <c r="C33" s="908"/>
      <c r="D33" s="908"/>
      <c r="E33" s="908"/>
      <c r="F33" s="908"/>
      <c r="G33" s="908"/>
      <c r="H33" s="640"/>
      <c r="I33" s="640"/>
      <c r="J33" s="640"/>
      <c r="K33" s="640"/>
      <c r="L33" s="641"/>
      <c r="M33" s="626"/>
    </row>
    <row r="34" spans="1:13" ht="15" customHeight="1">
      <c r="A34" s="678" t="s">
        <v>15</v>
      </c>
      <c r="B34" s="639"/>
      <c r="C34" s="640"/>
      <c r="D34" s="640"/>
      <c r="E34" s="640"/>
      <c r="F34" s="640"/>
      <c r="G34" s="640"/>
      <c r="H34" s="640"/>
      <c r="I34" s="640"/>
      <c r="J34" s="640"/>
      <c r="K34" s="640"/>
      <c r="L34" s="641"/>
      <c r="M34" s="626"/>
    </row>
    <row r="35" spans="1:13" ht="15" customHeight="1">
      <c r="A35" s="679"/>
      <c r="B35" s="637" t="s">
        <v>175</v>
      </c>
      <c r="C35" s="643">
        <v>50</v>
      </c>
      <c r="D35" s="661">
        <v>1</v>
      </c>
      <c r="E35" s="661">
        <v>4.5</v>
      </c>
      <c r="F35" s="661">
        <v>4.3</v>
      </c>
      <c r="G35" s="680">
        <v>61</v>
      </c>
      <c r="H35" s="649">
        <v>8.5</v>
      </c>
      <c r="I35" s="649">
        <v>7</v>
      </c>
      <c r="J35" s="649">
        <v>0.30000000000000004</v>
      </c>
      <c r="K35" s="649">
        <v>3.5</v>
      </c>
      <c r="L35" s="624" t="s">
        <v>28</v>
      </c>
      <c r="M35" s="626"/>
    </row>
    <row r="36" spans="1:13" ht="15" customHeight="1">
      <c r="A36" s="679"/>
      <c r="B36" s="636" t="s">
        <v>2256</v>
      </c>
      <c r="C36" s="681">
        <v>110</v>
      </c>
      <c r="D36" s="682">
        <v>11.6</v>
      </c>
      <c r="E36" s="682">
        <v>14.2</v>
      </c>
      <c r="F36" s="682">
        <v>6.1</v>
      </c>
      <c r="G36" s="683">
        <v>179.5</v>
      </c>
      <c r="H36" s="682">
        <v>88.2</v>
      </c>
      <c r="I36" s="682">
        <v>0</v>
      </c>
      <c r="J36" s="682">
        <v>0</v>
      </c>
      <c r="K36" s="682">
        <v>0</v>
      </c>
      <c r="L36" s="549" t="s">
        <v>2005</v>
      </c>
      <c r="M36" s="629" t="s">
        <v>2174</v>
      </c>
    </row>
    <row r="37" spans="1:13" ht="15" customHeight="1">
      <c r="A37" s="679"/>
      <c r="B37" s="684" t="s">
        <v>2175</v>
      </c>
      <c r="C37" s="662">
        <v>200</v>
      </c>
      <c r="D37" s="663">
        <v>0.2</v>
      </c>
      <c r="E37" s="663">
        <v>0</v>
      </c>
      <c r="F37" s="663">
        <v>0.1</v>
      </c>
      <c r="G37" s="664">
        <v>1.4</v>
      </c>
      <c r="H37" s="663">
        <v>4.4</v>
      </c>
      <c r="I37" s="663">
        <v>3.8</v>
      </c>
      <c r="J37" s="663">
        <v>0.7</v>
      </c>
      <c r="K37" s="663">
        <v>0.04</v>
      </c>
      <c r="L37" s="630" t="s">
        <v>2171</v>
      </c>
      <c r="M37" s="626"/>
    </row>
    <row r="38" spans="1:13" ht="15" customHeight="1">
      <c r="A38" s="685"/>
      <c r="B38" s="686" t="s">
        <v>99</v>
      </c>
      <c r="C38" s="687">
        <v>15</v>
      </c>
      <c r="D38" s="688">
        <v>0.2</v>
      </c>
      <c r="E38" s="688">
        <v>0</v>
      </c>
      <c r="F38" s="688">
        <v>10.8</v>
      </c>
      <c r="G38" s="689">
        <v>42</v>
      </c>
      <c r="H38" s="688">
        <v>1.8</v>
      </c>
      <c r="I38" s="688">
        <v>1.4</v>
      </c>
      <c r="J38" s="688">
        <v>0</v>
      </c>
      <c r="K38" s="688">
        <v>0.3</v>
      </c>
      <c r="L38" s="690" t="s">
        <v>17</v>
      </c>
      <c r="M38" s="626"/>
    </row>
    <row r="39" spans="1:13" ht="15" customHeight="1">
      <c r="A39" s="638"/>
      <c r="B39" s="741" t="s">
        <v>2254</v>
      </c>
      <c r="C39" s="648">
        <v>28</v>
      </c>
      <c r="D39" s="649">
        <f>C39*2.3/30</f>
        <v>2.1466666666666665</v>
      </c>
      <c r="E39" s="649">
        <f>C39*0.9/30</f>
        <v>0.84</v>
      </c>
      <c r="F39" s="649">
        <f>C39*15.4/30</f>
        <v>14.373333333333333</v>
      </c>
      <c r="G39" s="650">
        <f>C39*79/30</f>
        <v>73.73333333333333</v>
      </c>
      <c r="H39" s="649">
        <f>C39*5.7/30</f>
        <v>5.319999999999999</v>
      </c>
      <c r="I39" s="649">
        <f>C39*3.9/30</f>
        <v>3.64</v>
      </c>
      <c r="J39" s="649">
        <f>C39*0.4/30</f>
        <v>0.37333333333333335</v>
      </c>
      <c r="K39" s="649">
        <v>0</v>
      </c>
      <c r="L39" s="627" t="s">
        <v>21</v>
      </c>
      <c r="M39" s="626"/>
    </row>
    <row r="40" spans="1:13" ht="15" customHeight="1">
      <c r="A40" s="638" t="s">
        <v>22</v>
      </c>
      <c r="B40" s="637"/>
      <c r="C40" s="654">
        <f aca="true" t="shared" si="4" ref="C40:K40">SUM(C35:C39)</f>
        <v>403</v>
      </c>
      <c r="D40" s="653">
        <f t="shared" si="4"/>
        <v>15.146666666666665</v>
      </c>
      <c r="E40" s="653">
        <f t="shared" si="4"/>
        <v>19.54</v>
      </c>
      <c r="F40" s="653">
        <f t="shared" si="4"/>
        <v>35.67333333333333</v>
      </c>
      <c r="G40" s="654">
        <f t="shared" si="4"/>
        <v>357.6333333333333</v>
      </c>
      <c r="H40" s="653">
        <f t="shared" si="4"/>
        <v>108.22</v>
      </c>
      <c r="I40" s="653">
        <f t="shared" si="4"/>
        <v>15.840000000000002</v>
      </c>
      <c r="J40" s="653">
        <f t="shared" si="4"/>
        <v>1.3733333333333333</v>
      </c>
      <c r="K40" s="653">
        <f t="shared" si="4"/>
        <v>3.84</v>
      </c>
      <c r="L40" s="582"/>
      <c r="M40" s="626"/>
    </row>
    <row r="41" spans="1:13" ht="15" customHeight="1">
      <c r="A41" s="638" t="s">
        <v>54</v>
      </c>
      <c r="B41" s="636" t="s">
        <v>720</v>
      </c>
      <c r="C41" s="681">
        <v>100</v>
      </c>
      <c r="D41" s="682">
        <v>1.5</v>
      </c>
      <c r="E41" s="682">
        <v>0.5</v>
      </c>
      <c r="F41" s="682">
        <v>21</v>
      </c>
      <c r="G41" s="683">
        <v>95</v>
      </c>
      <c r="H41" s="682">
        <v>8</v>
      </c>
      <c r="I41" s="682">
        <v>42</v>
      </c>
      <c r="J41" s="682">
        <v>0.6</v>
      </c>
      <c r="K41" s="682">
        <v>10</v>
      </c>
      <c r="L41" s="594" t="s">
        <v>56</v>
      </c>
      <c r="M41" s="626"/>
    </row>
    <row r="42" spans="1:13" ht="15" customHeight="1">
      <c r="A42" s="638"/>
      <c r="B42" s="636"/>
      <c r="C42" s="691">
        <f aca="true" t="shared" si="5" ref="C42:K42">C41</f>
        <v>100</v>
      </c>
      <c r="D42" s="692">
        <f t="shared" si="5"/>
        <v>1.5</v>
      </c>
      <c r="E42" s="692">
        <f t="shared" si="5"/>
        <v>0.5</v>
      </c>
      <c r="F42" s="692">
        <f t="shared" si="5"/>
        <v>21</v>
      </c>
      <c r="G42" s="693">
        <f t="shared" si="5"/>
        <v>95</v>
      </c>
      <c r="H42" s="693">
        <f t="shared" si="5"/>
        <v>8</v>
      </c>
      <c r="I42" s="693">
        <f t="shared" si="5"/>
        <v>42</v>
      </c>
      <c r="J42" s="693">
        <f t="shared" si="5"/>
        <v>0.6</v>
      </c>
      <c r="K42" s="693">
        <f t="shared" si="5"/>
        <v>10</v>
      </c>
      <c r="L42" s="594"/>
      <c r="M42" s="626"/>
    </row>
    <row r="43" spans="1:13" ht="15" customHeight="1">
      <c r="A43" s="638" t="s">
        <v>57</v>
      </c>
      <c r="B43" s="656"/>
      <c r="C43" s="657"/>
      <c r="D43" s="658"/>
      <c r="E43" s="658"/>
      <c r="F43" s="658"/>
      <c r="G43" s="694"/>
      <c r="H43" s="694"/>
      <c r="I43" s="694"/>
      <c r="J43" s="694"/>
      <c r="K43" s="694"/>
      <c r="L43" s="542"/>
      <c r="M43" s="626"/>
    </row>
    <row r="44" spans="1:13" ht="15" customHeight="1">
      <c r="A44" s="642"/>
      <c r="B44" s="637" t="s">
        <v>2295</v>
      </c>
      <c r="C44" s="643" t="s">
        <v>2203</v>
      </c>
      <c r="D44" s="659">
        <v>0.8</v>
      </c>
      <c r="E44" s="659">
        <v>3</v>
      </c>
      <c r="F44" s="659">
        <v>2.5</v>
      </c>
      <c r="G44" s="660">
        <v>41.5</v>
      </c>
      <c r="H44" s="661">
        <v>18</v>
      </c>
      <c r="I44" s="661">
        <v>9.2</v>
      </c>
      <c r="J44" s="661">
        <v>0.3</v>
      </c>
      <c r="K44" s="661">
        <v>25.8</v>
      </c>
      <c r="L44" s="628" t="s">
        <v>657</v>
      </c>
      <c r="M44" s="631" t="s">
        <v>2203</v>
      </c>
    </row>
    <row r="45" spans="1:13" ht="15" customHeight="1">
      <c r="A45" s="638"/>
      <c r="B45" s="636" t="s">
        <v>2230</v>
      </c>
      <c r="C45" s="643" t="s">
        <v>346</v>
      </c>
      <c r="D45" s="644">
        <v>9.7</v>
      </c>
      <c r="E45" s="644">
        <v>7.8</v>
      </c>
      <c r="F45" s="644">
        <v>44.5</v>
      </c>
      <c r="G45" s="645">
        <v>189</v>
      </c>
      <c r="H45" s="644">
        <v>32.6</v>
      </c>
      <c r="I45" s="644">
        <v>29.7</v>
      </c>
      <c r="J45" s="644">
        <v>1.6</v>
      </c>
      <c r="K45" s="644">
        <v>13.904</v>
      </c>
      <c r="L45" s="624" t="s">
        <v>347</v>
      </c>
      <c r="M45" s="626"/>
    </row>
    <row r="46" spans="1:13" ht="15" customHeight="1">
      <c r="A46" s="638"/>
      <c r="B46" s="637" t="s">
        <v>1614</v>
      </c>
      <c r="C46" s="643">
        <v>80</v>
      </c>
      <c r="D46" s="644">
        <v>12.530666666666669</v>
      </c>
      <c r="E46" s="644">
        <v>3.7733333333333334</v>
      </c>
      <c r="F46" s="644">
        <v>6.097333333333333</v>
      </c>
      <c r="G46" s="645">
        <v>108.83999999999999</v>
      </c>
      <c r="H46" s="644">
        <v>51.7</v>
      </c>
      <c r="I46" s="644">
        <v>40.5</v>
      </c>
      <c r="J46" s="644">
        <v>0.8</v>
      </c>
      <c r="K46" s="644">
        <v>0.428</v>
      </c>
      <c r="L46" s="624" t="s">
        <v>1613</v>
      </c>
      <c r="M46" s="626"/>
    </row>
    <row r="47" spans="1:13" ht="15" customHeight="1">
      <c r="A47" s="638"/>
      <c r="B47" s="637" t="s">
        <v>84</v>
      </c>
      <c r="C47" s="643">
        <v>130</v>
      </c>
      <c r="D47" s="644">
        <v>4.8</v>
      </c>
      <c r="E47" s="644">
        <v>3.9</v>
      </c>
      <c r="F47" s="644">
        <v>22.9</v>
      </c>
      <c r="G47" s="645">
        <v>146</v>
      </c>
      <c r="H47" s="644">
        <v>4.2</v>
      </c>
      <c r="I47" s="644">
        <v>18.3</v>
      </c>
      <c r="J47" s="644">
        <v>1</v>
      </c>
      <c r="K47" s="644">
        <v>0</v>
      </c>
      <c r="L47" s="624" t="s">
        <v>85</v>
      </c>
      <c r="M47" s="626"/>
    </row>
    <row r="48" spans="1:13" ht="15" customHeight="1">
      <c r="A48" s="638"/>
      <c r="B48" s="695" t="s">
        <v>2257</v>
      </c>
      <c r="C48" s="643">
        <v>180</v>
      </c>
      <c r="D48" s="663">
        <v>0.4</v>
      </c>
      <c r="E48" s="663">
        <v>0</v>
      </c>
      <c r="F48" s="663">
        <v>21.5</v>
      </c>
      <c r="G48" s="645">
        <v>87</v>
      </c>
      <c r="H48" s="663">
        <v>28.63</v>
      </c>
      <c r="I48" s="663">
        <v>5.4</v>
      </c>
      <c r="J48" s="663">
        <v>1.11</v>
      </c>
      <c r="K48" s="663">
        <v>0.4</v>
      </c>
      <c r="L48" s="542" t="s">
        <v>65</v>
      </c>
      <c r="M48" s="626" t="s">
        <v>2179</v>
      </c>
    </row>
    <row r="49" spans="1:13" ht="15" customHeight="1">
      <c r="A49" s="696"/>
      <c r="B49" s="636" t="s">
        <v>2291</v>
      </c>
      <c r="C49" s="643">
        <v>13</v>
      </c>
      <c r="D49" s="644">
        <f>C49*1.6/20</f>
        <v>1.04</v>
      </c>
      <c r="E49" s="644">
        <f>C49*0.2/20</f>
        <v>0.13</v>
      </c>
      <c r="F49" s="644">
        <f>C49*9.8/20</f>
        <v>6.37</v>
      </c>
      <c r="G49" s="645">
        <f>C49*48/20</f>
        <v>31.2</v>
      </c>
      <c r="H49" s="644">
        <f>C49*4.6/20</f>
        <v>2.9899999999999998</v>
      </c>
      <c r="I49" s="644">
        <f>C49*6.6/20</f>
        <v>4.29</v>
      </c>
      <c r="J49" s="644">
        <f>C49*0.4/20</f>
        <v>0.26</v>
      </c>
      <c r="K49" s="644">
        <v>0</v>
      </c>
      <c r="L49" s="627" t="s">
        <v>35</v>
      </c>
      <c r="M49" s="626"/>
    </row>
    <row r="50" spans="1:13" ht="15" customHeight="1">
      <c r="A50" s="697"/>
      <c r="B50" s="636" t="s">
        <v>2293</v>
      </c>
      <c r="C50" s="643">
        <v>15</v>
      </c>
      <c r="D50" s="644">
        <f>C50*1.3/20</f>
        <v>0.975</v>
      </c>
      <c r="E50" s="644">
        <f>C50*0.2/20</f>
        <v>0.15</v>
      </c>
      <c r="F50" s="644">
        <f>C50*8.2/20</f>
        <v>6.1499999999999995</v>
      </c>
      <c r="G50" s="645">
        <f>C50*41/20</f>
        <v>30.75</v>
      </c>
      <c r="H50" s="644">
        <f>C50*7/20</f>
        <v>5.25</v>
      </c>
      <c r="I50" s="644">
        <f>C50*9.4/20</f>
        <v>7.05</v>
      </c>
      <c r="J50" s="644">
        <f>C50*0.8/20</f>
        <v>0.6</v>
      </c>
      <c r="K50" s="644">
        <v>0</v>
      </c>
      <c r="L50" s="627" t="s">
        <v>37</v>
      </c>
      <c r="M50" s="626"/>
    </row>
    <row r="51" spans="1:13" ht="15" customHeight="1">
      <c r="A51" s="638" t="s">
        <v>38</v>
      </c>
      <c r="B51" s="656"/>
      <c r="C51" s="673">
        <v>684</v>
      </c>
      <c r="D51" s="673">
        <f aca="true" t="shared" si="6" ref="D51:K51">SUM(D44:D50)</f>
        <v>30.24566666666667</v>
      </c>
      <c r="E51" s="673">
        <f t="shared" si="6"/>
        <v>18.75333333333333</v>
      </c>
      <c r="F51" s="673">
        <f t="shared" si="6"/>
        <v>110.01733333333334</v>
      </c>
      <c r="G51" s="673">
        <f t="shared" si="6"/>
        <v>634.29</v>
      </c>
      <c r="H51" s="673">
        <f t="shared" si="6"/>
        <v>143.37000000000003</v>
      </c>
      <c r="I51" s="673">
        <f t="shared" si="6"/>
        <v>114.44000000000001</v>
      </c>
      <c r="J51" s="673">
        <f t="shared" si="6"/>
        <v>5.67</v>
      </c>
      <c r="K51" s="673">
        <f t="shared" si="6"/>
        <v>40.532</v>
      </c>
      <c r="L51" s="628"/>
      <c r="M51" s="626"/>
    </row>
    <row r="52" spans="1:13" ht="17.25" customHeight="1">
      <c r="A52" s="638" t="s">
        <v>39</v>
      </c>
      <c r="B52" s="656"/>
      <c r="C52" s="698"/>
      <c r="D52" s="699"/>
      <c r="E52" s="699"/>
      <c r="F52" s="699"/>
      <c r="G52" s="699"/>
      <c r="H52" s="699"/>
      <c r="I52" s="699"/>
      <c r="J52" s="699"/>
      <c r="K52" s="699"/>
      <c r="L52" s="671"/>
      <c r="M52" s="626"/>
    </row>
    <row r="53" spans="1:13" ht="17.25" customHeight="1">
      <c r="A53" s="638"/>
      <c r="B53" s="647" t="s">
        <v>2181</v>
      </c>
      <c r="C53" s="648" t="s">
        <v>2184</v>
      </c>
      <c r="D53" s="661">
        <v>1.4</v>
      </c>
      <c r="E53" s="661">
        <v>2.8</v>
      </c>
      <c r="F53" s="661">
        <v>7.4</v>
      </c>
      <c r="G53" s="700">
        <v>60.5</v>
      </c>
      <c r="H53" s="661">
        <v>22.9</v>
      </c>
      <c r="I53" s="661">
        <v>17.8</v>
      </c>
      <c r="J53" s="661">
        <v>1.1</v>
      </c>
      <c r="K53" s="661">
        <v>2.6</v>
      </c>
      <c r="L53" s="627" t="s">
        <v>144</v>
      </c>
      <c r="M53" s="626" t="s">
        <v>2184</v>
      </c>
    </row>
    <row r="54" spans="1:13" ht="16.5" customHeight="1">
      <c r="A54" s="638"/>
      <c r="B54" s="701" t="s">
        <v>2296</v>
      </c>
      <c r="C54" s="643">
        <v>200</v>
      </c>
      <c r="D54" s="644">
        <v>11</v>
      </c>
      <c r="E54" s="644">
        <v>12.3</v>
      </c>
      <c r="F54" s="644">
        <v>28.3</v>
      </c>
      <c r="G54" s="645">
        <v>268</v>
      </c>
      <c r="H54" s="644">
        <v>59</v>
      </c>
      <c r="I54" s="644">
        <v>43.3</v>
      </c>
      <c r="J54" s="644">
        <v>3.7</v>
      </c>
      <c r="K54" s="644">
        <v>5.7</v>
      </c>
      <c r="L54" s="624" t="s">
        <v>1417</v>
      </c>
      <c r="M54" s="626" t="s">
        <v>2183</v>
      </c>
    </row>
    <row r="55" spans="1:13" ht="15" customHeight="1">
      <c r="A55" s="638"/>
      <c r="B55" s="636" t="s">
        <v>1722</v>
      </c>
      <c r="C55" s="681">
        <v>50</v>
      </c>
      <c r="D55" s="682">
        <v>4.64</v>
      </c>
      <c r="E55" s="682">
        <v>0.99</v>
      </c>
      <c r="F55" s="682">
        <v>26.11</v>
      </c>
      <c r="G55" s="683">
        <v>132</v>
      </c>
      <c r="H55" s="682">
        <v>30.2</v>
      </c>
      <c r="I55" s="682">
        <v>18.3</v>
      </c>
      <c r="J55" s="682">
        <v>0.73</v>
      </c>
      <c r="K55" s="682">
        <v>0.13</v>
      </c>
      <c r="L55" s="549" t="s">
        <v>1723</v>
      </c>
      <c r="M55" s="626"/>
    </row>
    <row r="56" spans="1:13" ht="15" customHeight="1">
      <c r="A56" s="638"/>
      <c r="B56" s="702" t="s">
        <v>2064</v>
      </c>
      <c r="C56" s="742">
        <v>200</v>
      </c>
      <c r="D56" s="743">
        <v>0.2</v>
      </c>
      <c r="E56" s="743">
        <v>0.1</v>
      </c>
      <c r="F56" s="630">
        <v>10.4</v>
      </c>
      <c r="G56" s="742">
        <v>46</v>
      </c>
      <c r="H56" s="630">
        <v>4.1</v>
      </c>
      <c r="I56" s="630">
        <v>1.2</v>
      </c>
      <c r="J56" s="630">
        <v>0.2</v>
      </c>
      <c r="K56" s="630">
        <v>50.1</v>
      </c>
      <c r="L56" s="630" t="s">
        <v>2065</v>
      </c>
      <c r="M56" s="626"/>
    </row>
    <row r="57" spans="1:13" ht="15" customHeight="1">
      <c r="A57" s="638"/>
      <c r="B57" s="636" t="s">
        <v>2293</v>
      </c>
      <c r="C57" s="643">
        <v>13</v>
      </c>
      <c r="D57" s="644">
        <f>C57*1.3/20</f>
        <v>0.8450000000000001</v>
      </c>
      <c r="E57" s="644">
        <f>C57*0.2/20</f>
        <v>0.13</v>
      </c>
      <c r="F57" s="644">
        <f>C57*8.2/20</f>
        <v>5.33</v>
      </c>
      <c r="G57" s="645">
        <f>C57*41/20</f>
        <v>26.65</v>
      </c>
      <c r="H57" s="644">
        <f>C57*7/20</f>
        <v>4.55</v>
      </c>
      <c r="I57" s="644">
        <f>C57*9.4/20</f>
        <v>6.11</v>
      </c>
      <c r="J57" s="644">
        <f>C57*0.8/20</f>
        <v>0.52</v>
      </c>
      <c r="K57" s="644">
        <v>0</v>
      </c>
      <c r="L57" s="627" t="s">
        <v>37</v>
      </c>
      <c r="M57" s="626"/>
    </row>
    <row r="58" spans="1:13" ht="15" customHeight="1">
      <c r="A58" s="638" t="s">
        <v>46</v>
      </c>
      <c r="B58" s="656"/>
      <c r="C58" s="703">
        <v>525</v>
      </c>
      <c r="D58" s="704">
        <f aca="true" t="shared" si="7" ref="D58:K58">SUM(D53:D57)</f>
        <v>18.084999999999997</v>
      </c>
      <c r="E58" s="704">
        <f t="shared" si="7"/>
        <v>16.32</v>
      </c>
      <c r="F58" s="704">
        <f t="shared" si="7"/>
        <v>77.54</v>
      </c>
      <c r="G58" s="673">
        <f t="shared" si="7"/>
        <v>533.15</v>
      </c>
      <c r="H58" s="704">
        <f t="shared" si="7"/>
        <v>120.75</v>
      </c>
      <c r="I58" s="704">
        <f t="shared" si="7"/>
        <v>86.71</v>
      </c>
      <c r="J58" s="704">
        <f t="shared" si="7"/>
        <v>6.250000000000002</v>
      </c>
      <c r="K58" s="704">
        <f t="shared" si="7"/>
        <v>58.53</v>
      </c>
      <c r="L58" s="627"/>
      <c r="M58" s="626"/>
    </row>
    <row r="59" spans="1:13" ht="29.25" customHeight="1">
      <c r="A59" s="674" t="s">
        <v>73</v>
      </c>
      <c r="B59" s="675"/>
      <c r="C59" s="705"/>
      <c r="D59" s="676">
        <f aca="true" t="shared" si="8" ref="D59:K59">D40+D42+D51+D58</f>
        <v>64.97733333333333</v>
      </c>
      <c r="E59" s="676">
        <f t="shared" si="8"/>
        <v>55.11333333333333</v>
      </c>
      <c r="F59" s="676">
        <f t="shared" si="8"/>
        <v>244.2306666666667</v>
      </c>
      <c r="G59" s="676">
        <f t="shared" si="8"/>
        <v>1620.0733333333333</v>
      </c>
      <c r="H59" s="676">
        <f t="shared" si="8"/>
        <v>380.34000000000003</v>
      </c>
      <c r="I59" s="676">
        <f t="shared" si="8"/>
        <v>258.99</v>
      </c>
      <c r="J59" s="676">
        <f t="shared" si="8"/>
        <v>13.893333333333334</v>
      </c>
      <c r="K59" s="676">
        <f t="shared" si="8"/>
        <v>112.902</v>
      </c>
      <c r="L59" s="677"/>
      <c r="M59" s="626"/>
    </row>
    <row r="60" spans="1:13" ht="16.5" customHeight="1">
      <c r="A60" s="908" t="s">
        <v>74</v>
      </c>
      <c r="B60" s="908"/>
      <c r="C60" s="908"/>
      <c r="D60" s="908"/>
      <c r="E60" s="908"/>
      <c r="F60" s="908"/>
      <c r="G60" s="908"/>
      <c r="H60" s="640"/>
      <c r="I60" s="640"/>
      <c r="J60" s="640"/>
      <c r="K60" s="640"/>
      <c r="L60" s="641"/>
      <c r="M60" s="626"/>
    </row>
    <row r="61" spans="1:13" ht="16.5" customHeight="1">
      <c r="A61" s="638" t="s">
        <v>15</v>
      </c>
      <c r="B61" s="639"/>
      <c r="C61" s="640"/>
      <c r="D61" s="640"/>
      <c r="E61" s="640"/>
      <c r="F61" s="640"/>
      <c r="G61" s="640"/>
      <c r="H61" s="640"/>
      <c r="I61" s="640"/>
      <c r="J61" s="640"/>
      <c r="K61" s="640"/>
      <c r="L61" s="641"/>
      <c r="M61" s="626"/>
    </row>
    <row r="62" spans="1:13" ht="15" customHeight="1">
      <c r="A62" s="642"/>
      <c r="B62" s="637" t="s">
        <v>75</v>
      </c>
      <c r="C62" s="643">
        <v>15</v>
      </c>
      <c r="D62" s="659">
        <v>3.5</v>
      </c>
      <c r="E62" s="659">
        <v>4.4</v>
      </c>
      <c r="F62" s="744">
        <v>0</v>
      </c>
      <c r="G62" s="745">
        <v>54</v>
      </c>
      <c r="H62" s="746">
        <v>132</v>
      </c>
      <c r="I62" s="747">
        <v>5.3</v>
      </c>
      <c r="J62" s="748">
        <v>0.2</v>
      </c>
      <c r="K62" s="748">
        <v>0.1</v>
      </c>
      <c r="L62" s="624" t="s">
        <v>76</v>
      </c>
      <c r="M62" s="626"/>
    </row>
    <row r="63" spans="1:13" ht="15" customHeight="1">
      <c r="A63" s="638"/>
      <c r="B63" s="636" t="s">
        <v>2300</v>
      </c>
      <c r="C63" s="643" t="s">
        <v>2319</v>
      </c>
      <c r="D63" s="644">
        <v>3.1</v>
      </c>
      <c r="E63" s="644">
        <v>0.3</v>
      </c>
      <c r="F63" s="644">
        <v>24.3</v>
      </c>
      <c r="G63" s="645">
        <v>113</v>
      </c>
      <c r="H63" s="644">
        <v>7.3</v>
      </c>
      <c r="I63" s="644">
        <v>5.6</v>
      </c>
      <c r="J63" s="644">
        <v>0.3</v>
      </c>
      <c r="K63" s="644">
        <v>0</v>
      </c>
      <c r="L63" s="624" t="s">
        <v>51</v>
      </c>
      <c r="M63" s="626"/>
    </row>
    <row r="64" spans="1:13" ht="15" customHeight="1">
      <c r="A64" s="638"/>
      <c r="B64" s="647" t="s">
        <v>97</v>
      </c>
      <c r="C64" s="643">
        <v>200</v>
      </c>
      <c r="D64" s="644">
        <v>4.1</v>
      </c>
      <c r="E64" s="644">
        <v>3.5</v>
      </c>
      <c r="F64" s="644">
        <v>14.7</v>
      </c>
      <c r="G64" s="655">
        <v>107</v>
      </c>
      <c r="H64" s="644">
        <v>152.2</v>
      </c>
      <c r="I64" s="644">
        <v>21.3</v>
      </c>
      <c r="J64" s="644">
        <v>0.5</v>
      </c>
      <c r="K64" s="644">
        <v>1.6</v>
      </c>
      <c r="L64" s="582" t="s">
        <v>98</v>
      </c>
      <c r="M64" s="626"/>
    </row>
    <row r="65" spans="1:13" ht="15" customHeight="1">
      <c r="A65" s="638"/>
      <c r="B65" s="741" t="s">
        <v>2254</v>
      </c>
      <c r="C65" s="648">
        <v>35</v>
      </c>
      <c r="D65" s="649">
        <f>C65*2.3/30</f>
        <v>2.683333333333333</v>
      </c>
      <c r="E65" s="649">
        <f>C65*0.9/30</f>
        <v>1.05</v>
      </c>
      <c r="F65" s="649">
        <f>C65*15.4/30</f>
        <v>17.966666666666665</v>
      </c>
      <c r="G65" s="650">
        <f>C65*79/30</f>
        <v>92.16666666666667</v>
      </c>
      <c r="H65" s="649">
        <f>C65*5.7/30</f>
        <v>6.65</v>
      </c>
      <c r="I65" s="649">
        <f>C65*3.9/30</f>
        <v>4.55</v>
      </c>
      <c r="J65" s="649">
        <f>C65*0.4/30</f>
        <v>0.4666666666666667</v>
      </c>
      <c r="K65" s="649">
        <v>0</v>
      </c>
      <c r="L65" s="627" t="s">
        <v>21</v>
      </c>
      <c r="M65" s="626"/>
    </row>
    <row r="66" spans="1:13" ht="16.5" customHeight="1">
      <c r="A66" s="638" t="s">
        <v>22</v>
      </c>
      <c r="B66" s="636"/>
      <c r="C66" s="706">
        <v>453</v>
      </c>
      <c r="D66" s="706">
        <f aca="true" t="shared" si="9" ref="D66:K66">SUM(D62:D65)</f>
        <v>13.383333333333333</v>
      </c>
      <c r="E66" s="706">
        <f t="shared" si="9"/>
        <v>9.25</v>
      </c>
      <c r="F66" s="706">
        <f t="shared" si="9"/>
        <v>56.96666666666667</v>
      </c>
      <c r="G66" s="706">
        <f t="shared" si="9"/>
        <v>366.1666666666667</v>
      </c>
      <c r="H66" s="706">
        <f t="shared" si="9"/>
        <v>298.15</v>
      </c>
      <c r="I66" s="706">
        <f t="shared" si="9"/>
        <v>36.75</v>
      </c>
      <c r="J66" s="706">
        <f t="shared" si="9"/>
        <v>1.4666666666666668</v>
      </c>
      <c r="K66" s="706">
        <f t="shared" si="9"/>
        <v>1.7000000000000002</v>
      </c>
      <c r="L66" s="549"/>
      <c r="M66" s="626"/>
    </row>
    <row r="67" spans="1:13" ht="16.5" customHeight="1">
      <c r="A67" s="638" t="s">
        <v>54</v>
      </c>
      <c r="B67" s="636" t="s">
        <v>114</v>
      </c>
      <c r="C67" s="648">
        <v>110</v>
      </c>
      <c r="D67" s="749">
        <v>3</v>
      </c>
      <c r="E67" s="749">
        <v>0</v>
      </c>
      <c r="F67" s="749">
        <v>13</v>
      </c>
      <c r="G67" s="750">
        <v>90</v>
      </c>
      <c r="H67" s="644">
        <v>130</v>
      </c>
      <c r="I67" s="644">
        <v>14.3</v>
      </c>
      <c r="J67" s="644">
        <v>0.11</v>
      </c>
      <c r="K67" s="644">
        <v>0.7</v>
      </c>
      <c r="L67" s="632" t="s">
        <v>17</v>
      </c>
      <c r="M67" s="626"/>
    </row>
    <row r="68" spans="1:13" ht="16.5" customHeight="1">
      <c r="A68" s="638"/>
      <c r="B68" s="647"/>
      <c r="C68" s="652">
        <f aca="true" t="shared" si="10" ref="C68:K68">C67</f>
        <v>110</v>
      </c>
      <c r="D68" s="653">
        <f t="shared" si="10"/>
        <v>3</v>
      </c>
      <c r="E68" s="653">
        <f t="shared" si="10"/>
        <v>0</v>
      </c>
      <c r="F68" s="653">
        <f t="shared" si="10"/>
        <v>13</v>
      </c>
      <c r="G68" s="654">
        <f t="shared" si="10"/>
        <v>90</v>
      </c>
      <c r="H68" s="654">
        <f t="shared" si="10"/>
        <v>130</v>
      </c>
      <c r="I68" s="654">
        <f t="shared" si="10"/>
        <v>14.3</v>
      </c>
      <c r="J68" s="654">
        <f t="shared" si="10"/>
        <v>0.11</v>
      </c>
      <c r="K68" s="654">
        <f t="shared" si="10"/>
        <v>0.7</v>
      </c>
      <c r="L68" s="582"/>
      <c r="M68" s="626"/>
    </row>
    <row r="69" spans="1:13" ht="16.5" customHeight="1">
      <c r="A69" s="638" t="s">
        <v>26</v>
      </c>
      <c r="B69" s="656"/>
      <c r="C69" s="657"/>
      <c r="D69" s="658"/>
      <c r="E69" s="658"/>
      <c r="F69" s="658"/>
      <c r="G69" s="694"/>
      <c r="H69" s="694"/>
      <c r="I69" s="694"/>
      <c r="J69" s="694"/>
      <c r="K69" s="694"/>
      <c r="L69" s="542"/>
      <c r="M69" s="626"/>
    </row>
    <row r="70" spans="1:13" ht="15" customHeight="1">
      <c r="A70" s="642"/>
      <c r="B70" s="637" t="s">
        <v>2185</v>
      </c>
      <c r="C70" s="643" t="s">
        <v>2203</v>
      </c>
      <c r="D70" s="659">
        <v>1.05</v>
      </c>
      <c r="E70" s="659">
        <v>3.4</v>
      </c>
      <c r="F70" s="746">
        <v>6</v>
      </c>
      <c r="G70" s="745">
        <v>59.9</v>
      </c>
      <c r="H70" s="746">
        <v>10</v>
      </c>
      <c r="I70" s="746">
        <v>13.6</v>
      </c>
      <c r="J70" s="659">
        <v>0.4</v>
      </c>
      <c r="K70" s="659">
        <v>8</v>
      </c>
      <c r="L70" s="624" t="s">
        <v>665</v>
      </c>
      <c r="M70" s="626" t="s">
        <v>2203</v>
      </c>
    </row>
    <row r="71" spans="1:13" ht="15" customHeight="1">
      <c r="A71" s="638"/>
      <c r="B71" s="636" t="s">
        <v>291</v>
      </c>
      <c r="C71" s="646" t="s">
        <v>234</v>
      </c>
      <c r="D71" s="644">
        <v>1.8</v>
      </c>
      <c r="E71" s="644">
        <v>3</v>
      </c>
      <c r="F71" s="644">
        <v>10.7</v>
      </c>
      <c r="G71" s="645">
        <v>77</v>
      </c>
      <c r="H71" s="659">
        <v>20.7</v>
      </c>
      <c r="I71" s="659">
        <v>17.6</v>
      </c>
      <c r="J71" s="659">
        <v>0.7</v>
      </c>
      <c r="K71" s="644">
        <v>5.1</v>
      </c>
      <c r="L71" s="628" t="s">
        <v>292</v>
      </c>
      <c r="M71" s="626"/>
    </row>
    <row r="72" spans="1:13" ht="15" customHeight="1">
      <c r="A72" s="638"/>
      <c r="B72" s="647" t="s">
        <v>2258</v>
      </c>
      <c r="C72" s="643">
        <v>80</v>
      </c>
      <c r="D72" s="644">
        <v>15.56</v>
      </c>
      <c r="E72" s="644">
        <v>11.39</v>
      </c>
      <c r="F72" s="644">
        <v>16.7</v>
      </c>
      <c r="G72" s="645">
        <v>232</v>
      </c>
      <c r="H72" s="644">
        <v>23.4</v>
      </c>
      <c r="I72" s="644">
        <v>22.7</v>
      </c>
      <c r="J72" s="644">
        <v>22.7</v>
      </c>
      <c r="K72" s="644">
        <v>1.1</v>
      </c>
      <c r="L72" s="624" t="s">
        <v>1375</v>
      </c>
      <c r="M72" s="626"/>
    </row>
    <row r="73" spans="1:13" ht="17.25" customHeight="1">
      <c r="A73" s="638"/>
      <c r="B73" s="637" t="s">
        <v>942</v>
      </c>
      <c r="C73" s="724">
        <v>130</v>
      </c>
      <c r="D73" s="661">
        <v>2.1</v>
      </c>
      <c r="E73" s="661">
        <v>1.6</v>
      </c>
      <c r="F73" s="661">
        <v>11.2</v>
      </c>
      <c r="G73" s="700">
        <v>68</v>
      </c>
      <c r="H73" s="661">
        <v>42.8</v>
      </c>
      <c r="I73" s="661">
        <v>23.4</v>
      </c>
      <c r="J73" s="661">
        <v>1.5</v>
      </c>
      <c r="K73" s="661">
        <v>1.3</v>
      </c>
      <c r="L73" s="624" t="s">
        <v>943</v>
      </c>
      <c r="M73" s="626"/>
    </row>
    <row r="74" spans="1:13" ht="17.25" customHeight="1">
      <c r="A74" s="638"/>
      <c r="B74" s="647" t="s">
        <v>2297</v>
      </c>
      <c r="C74" s="662">
        <v>200</v>
      </c>
      <c r="D74" s="663">
        <v>0.24</v>
      </c>
      <c r="E74" s="663">
        <v>0.11</v>
      </c>
      <c r="F74" s="707">
        <v>22.51</v>
      </c>
      <c r="G74" s="664">
        <v>76</v>
      </c>
      <c r="H74" s="663">
        <v>13.54</v>
      </c>
      <c r="I74" s="663">
        <v>1.08</v>
      </c>
      <c r="J74" s="663">
        <v>0.3</v>
      </c>
      <c r="K74" s="663">
        <v>48.8</v>
      </c>
      <c r="L74" s="598" t="s">
        <v>419</v>
      </c>
      <c r="M74" s="633" t="s">
        <v>2220</v>
      </c>
    </row>
    <row r="75" spans="1:13" ht="17.25" customHeight="1">
      <c r="A75" s="638"/>
      <c r="B75" s="636" t="s">
        <v>2291</v>
      </c>
      <c r="C75" s="643">
        <v>20</v>
      </c>
      <c r="D75" s="644">
        <f>C75*1.6/20</f>
        <v>1.6</v>
      </c>
      <c r="E75" s="644">
        <f>C75*0.2/20</f>
        <v>0.2</v>
      </c>
      <c r="F75" s="644">
        <f>C75*9.8/20</f>
        <v>9.8</v>
      </c>
      <c r="G75" s="645">
        <f>C75*48/20</f>
        <v>48</v>
      </c>
      <c r="H75" s="644">
        <f>C75*4.6/20</f>
        <v>4.6</v>
      </c>
      <c r="I75" s="644">
        <f>C75*6.6/20</f>
        <v>6.6</v>
      </c>
      <c r="J75" s="644">
        <f>C75*0.4/20</f>
        <v>0.4</v>
      </c>
      <c r="K75" s="644">
        <v>0</v>
      </c>
      <c r="L75" s="627" t="s">
        <v>35</v>
      </c>
      <c r="M75" s="626"/>
    </row>
    <row r="76" spans="1:13" ht="17.25" customHeight="1">
      <c r="A76" s="708"/>
      <c r="B76" s="636" t="s">
        <v>2293</v>
      </c>
      <c r="C76" s="643">
        <v>31</v>
      </c>
      <c r="D76" s="644">
        <f>C76*1.3/20</f>
        <v>2.015</v>
      </c>
      <c r="E76" s="644">
        <f>C76*0.2/20</f>
        <v>0.31</v>
      </c>
      <c r="F76" s="644">
        <f>C76*8.2/20</f>
        <v>12.709999999999999</v>
      </c>
      <c r="G76" s="645">
        <f>C76*41/20</f>
        <v>63.55</v>
      </c>
      <c r="H76" s="644">
        <f>C76*7/20</f>
        <v>10.85</v>
      </c>
      <c r="I76" s="644">
        <f>C76*9.4/20</f>
        <v>14.570000000000002</v>
      </c>
      <c r="J76" s="644">
        <f>C76*0.8/20</f>
        <v>1.24</v>
      </c>
      <c r="K76" s="644">
        <v>0</v>
      </c>
      <c r="L76" s="627" t="s">
        <v>37</v>
      </c>
      <c r="M76" s="626"/>
    </row>
    <row r="77" spans="1:13" ht="16.5" customHeight="1">
      <c r="A77" s="638" t="s">
        <v>38</v>
      </c>
      <c r="B77" s="656"/>
      <c r="C77" s="703">
        <v>732</v>
      </c>
      <c r="D77" s="704">
        <f aca="true" t="shared" si="11" ref="D77:K77">SUM(D70:D76)</f>
        <v>24.365000000000002</v>
      </c>
      <c r="E77" s="704">
        <f t="shared" si="11"/>
        <v>20.009999999999998</v>
      </c>
      <c r="F77" s="704">
        <f t="shared" si="11"/>
        <v>89.61999999999999</v>
      </c>
      <c r="G77" s="673">
        <f t="shared" si="11"/>
        <v>624.4499999999999</v>
      </c>
      <c r="H77" s="673">
        <f t="shared" si="11"/>
        <v>125.88999999999999</v>
      </c>
      <c r="I77" s="673">
        <f t="shared" si="11"/>
        <v>99.55000000000001</v>
      </c>
      <c r="J77" s="673">
        <f t="shared" si="11"/>
        <v>27.24</v>
      </c>
      <c r="K77" s="673">
        <f t="shared" si="11"/>
        <v>64.3</v>
      </c>
      <c r="L77" s="628"/>
      <c r="M77" s="626"/>
    </row>
    <row r="78" spans="1:13" ht="16.5" customHeight="1">
      <c r="A78" s="638" t="s">
        <v>39</v>
      </c>
      <c r="B78" s="656"/>
      <c r="C78" s="709"/>
      <c r="D78" s="710"/>
      <c r="E78" s="710"/>
      <c r="F78" s="710"/>
      <c r="G78" s="711"/>
      <c r="H78" s="711"/>
      <c r="I78" s="711"/>
      <c r="J78" s="711"/>
      <c r="K78" s="711"/>
      <c r="L78" s="628"/>
      <c r="M78" s="626"/>
    </row>
    <row r="79" spans="1:13" ht="15" customHeight="1">
      <c r="A79" s="642"/>
      <c r="B79" s="637" t="s">
        <v>678</v>
      </c>
      <c r="C79" s="643">
        <v>50</v>
      </c>
      <c r="D79" s="659">
        <v>0.5</v>
      </c>
      <c r="E79" s="659">
        <v>2.9</v>
      </c>
      <c r="F79" s="659">
        <v>4.7</v>
      </c>
      <c r="G79" s="745">
        <v>46.4</v>
      </c>
      <c r="H79" s="746">
        <v>10.5</v>
      </c>
      <c r="I79" s="746">
        <v>13.2</v>
      </c>
      <c r="J79" s="746">
        <v>0.5</v>
      </c>
      <c r="K79" s="659">
        <v>6.4</v>
      </c>
      <c r="L79" s="624" t="s">
        <v>679</v>
      </c>
      <c r="M79" s="626"/>
    </row>
    <row r="80" spans="1:13" ht="12.75" customHeight="1">
      <c r="A80" s="674"/>
      <c r="B80" s="751" t="s">
        <v>2298</v>
      </c>
      <c r="C80" s="752" t="s">
        <v>1786</v>
      </c>
      <c r="D80" s="753">
        <v>27.3</v>
      </c>
      <c r="E80" s="753">
        <v>26.1</v>
      </c>
      <c r="F80" s="753">
        <v>41</v>
      </c>
      <c r="G80" s="754">
        <v>313</v>
      </c>
      <c r="H80" s="753">
        <v>251.5</v>
      </c>
      <c r="I80" s="753">
        <v>48.5</v>
      </c>
      <c r="J80" s="753">
        <v>1.4</v>
      </c>
      <c r="K80" s="753">
        <v>0.6</v>
      </c>
      <c r="L80" s="624" t="s">
        <v>1816</v>
      </c>
      <c r="M80" s="626"/>
    </row>
    <row r="81" spans="1:13" ht="14.25" customHeight="1">
      <c r="A81" s="638"/>
      <c r="B81" s="647" t="s">
        <v>466</v>
      </c>
      <c r="C81" s="643">
        <v>180</v>
      </c>
      <c r="D81" s="644">
        <v>5.22</v>
      </c>
      <c r="E81" s="644">
        <v>4.5</v>
      </c>
      <c r="F81" s="644">
        <v>7.2</v>
      </c>
      <c r="G81" s="645">
        <v>90</v>
      </c>
      <c r="H81" s="644">
        <v>216</v>
      </c>
      <c r="I81" s="644">
        <v>25.2</v>
      </c>
      <c r="J81" s="644">
        <v>0.2</v>
      </c>
      <c r="K81" s="644">
        <v>1.26</v>
      </c>
      <c r="L81" s="542" t="s">
        <v>72</v>
      </c>
      <c r="M81" s="626"/>
    </row>
    <row r="82" spans="1:13" ht="14.25" customHeight="1">
      <c r="A82" s="638"/>
      <c r="B82" s="636" t="s">
        <v>77</v>
      </c>
      <c r="C82" s="681">
        <v>95</v>
      </c>
      <c r="D82" s="682">
        <v>0.38</v>
      </c>
      <c r="E82" s="682">
        <v>0.4</v>
      </c>
      <c r="F82" s="682">
        <v>9.31</v>
      </c>
      <c r="G82" s="683">
        <v>42</v>
      </c>
      <c r="H82" s="682">
        <v>15.2</v>
      </c>
      <c r="I82" s="682">
        <v>8.5</v>
      </c>
      <c r="J82" s="682">
        <v>2.1</v>
      </c>
      <c r="K82" s="682">
        <v>10</v>
      </c>
      <c r="L82" s="594" t="s">
        <v>56</v>
      </c>
      <c r="M82" s="626"/>
    </row>
    <row r="83" spans="1:13" ht="14.25" customHeight="1">
      <c r="A83" s="638"/>
      <c r="B83" s="637" t="s">
        <v>2266</v>
      </c>
      <c r="C83" s="643">
        <v>20</v>
      </c>
      <c r="D83" s="644">
        <f>C83*1.6/20</f>
        <v>1.6</v>
      </c>
      <c r="E83" s="644">
        <f>C83*0.2/20</f>
        <v>0.2</v>
      </c>
      <c r="F83" s="644">
        <f>C83*9.8/20</f>
        <v>9.8</v>
      </c>
      <c r="G83" s="645">
        <f>C83*48/20</f>
        <v>48</v>
      </c>
      <c r="H83" s="644">
        <f>C83*4.6/20</f>
        <v>4.6</v>
      </c>
      <c r="I83" s="644">
        <f>C83*6.6/20</f>
        <v>6.6</v>
      </c>
      <c r="J83" s="644">
        <f>C83*0.4/20</f>
        <v>0.4</v>
      </c>
      <c r="K83" s="644">
        <v>0</v>
      </c>
      <c r="L83" s="627" t="s">
        <v>35</v>
      </c>
      <c r="M83" s="626"/>
    </row>
    <row r="84" spans="1:13" ht="16.5" customHeight="1">
      <c r="A84" s="638" t="s">
        <v>93</v>
      </c>
      <c r="B84" s="656"/>
      <c r="C84" s="673">
        <v>525</v>
      </c>
      <c r="D84" s="673">
        <f aca="true" t="shared" si="12" ref="D84:K84">SUM(D79:D83)</f>
        <v>35.00000000000001</v>
      </c>
      <c r="E84" s="673">
        <f t="shared" si="12"/>
        <v>34.1</v>
      </c>
      <c r="F84" s="673">
        <f t="shared" si="12"/>
        <v>72.01</v>
      </c>
      <c r="G84" s="673">
        <f t="shared" si="12"/>
        <v>539.4</v>
      </c>
      <c r="H84" s="673">
        <f t="shared" si="12"/>
        <v>497.8</v>
      </c>
      <c r="I84" s="673">
        <f t="shared" si="12"/>
        <v>102</v>
      </c>
      <c r="J84" s="673">
        <f t="shared" si="12"/>
        <v>4.6000000000000005</v>
      </c>
      <c r="K84" s="673">
        <f t="shared" si="12"/>
        <v>18.259999999999998</v>
      </c>
      <c r="L84" s="542"/>
      <c r="M84" s="626"/>
    </row>
    <row r="85" spans="1:13" ht="31.5" customHeight="1">
      <c r="A85" s="674" t="s">
        <v>94</v>
      </c>
      <c r="B85" s="675"/>
      <c r="C85" s="712"/>
      <c r="D85" s="676">
        <f aca="true" t="shared" si="13" ref="D85:K85">D66+D68+D77+D84</f>
        <v>75.74833333333333</v>
      </c>
      <c r="E85" s="676">
        <f t="shared" si="13"/>
        <v>63.36</v>
      </c>
      <c r="F85" s="676">
        <f t="shared" si="13"/>
        <v>231.59666666666664</v>
      </c>
      <c r="G85" s="676">
        <f t="shared" si="13"/>
        <v>1620.0166666666664</v>
      </c>
      <c r="H85" s="676">
        <f t="shared" si="13"/>
        <v>1051.84</v>
      </c>
      <c r="I85" s="676">
        <f t="shared" si="13"/>
        <v>252.60000000000002</v>
      </c>
      <c r="J85" s="676">
        <f t="shared" si="13"/>
        <v>33.416666666666664</v>
      </c>
      <c r="K85" s="676">
        <f t="shared" si="13"/>
        <v>84.96000000000001</v>
      </c>
      <c r="L85" s="671"/>
      <c r="M85" s="626"/>
    </row>
    <row r="86" spans="1:13" ht="16.5" customHeight="1">
      <c r="A86" s="908" t="s">
        <v>95</v>
      </c>
      <c r="B86" s="908"/>
      <c r="C86" s="908"/>
      <c r="D86" s="908"/>
      <c r="E86" s="908"/>
      <c r="F86" s="908"/>
      <c r="G86" s="908"/>
      <c r="H86" s="640"/>
      <c r="I86" s="640"/>
      <c r="J86" s="640"/>
      <c r="K86" s="640"/>
      <c r="L86" s="641"/>
      <c r="M86" s="626"/>
    </row>
    <row r="87" spans="1:13" ht="13.5" customHeight="1">
      <c r="A87" s="638" t="s">
        <v>15</v>
      </c>
      <c r="B87" s="639"/>
      <c r="C87" s="640"/>
      <c r="D87" s="640"/>
      <c r="E87" s="640"/>
      <c r="F87" s="640"/>
      <c r="G87" s="640"/>
      <c r="H87" s="640"/>
      <c r="I87" s="640"/>
      <c r="J87" s="640"/>
      <c r="K87" s="640"/>
      <c r="L87" s="641"/>
      <c r="M87" s="626"/>
    </row>
    <row r="88" spans="1:13" ht="15.75" customHeight="1">
      <c r="A88" s="642"/>
      <c r="B88" s="637" t="s">
        <v>641</v>
      </c>
      <c r="C88" s="643">
        <v>50</v>
      </c>
      <c r="D88" s="661">
        <v>1.6</v>
      </c>
      <c r="E88" s="661">
        <v>0</v>
      </c>
      <c r="F88" s="661">
        <v>0.1</v>
      </c>
      <c r="G88" s="650">
        <v>20</v>
      </c>
      <c r="H88" s="649">
        <f>H86/30*50</f>
        <v>0</v>
      </c>
      <c r="I88" s="649">
        <f>I86/30*50</f>
        <v>0</v>
      </c>
      <c r="J88" s="649">
        <f>J86/30*50</f>
        <v>0</v>
      </c>
      <c r="K88" s="661">
        <v>5</v>
      </c>
      <c r="L88" s="624" t="s">
        <v>28</v>
      </c>
      <c r="M88" s="626"/>
    </row>
    <row r="89" spans="1:13" ht="14.25" customHeight="1">
      <c r="A89" s="638"/>
      <c r="B89" s="636" t="s">
        <v>1973</v>
      </c>
      <c r="C89" s="681">
        <v>110</v>
      </c>
      <c r="D89" s="682">
        <v>14.9</v>
      </c>
      <c r="E89" s="682">
        <v>20.7</v>
      </c>
      <c r="F89" s="682">
        <v>1.7</v>
      </c>
      <c r="G89" s="683">
        <v>185</v>
      </c>
      <c r="H89" s="682">
        <v>211.1</v>
      </c>
      <c r="I89" s="682">
        <v>3.6</v>
      </c>
      <c r="J89" s="682">
        <v>19.4</v>
      </c>
      <c r="K89" s="682">
        <v>0.6</v>
      </c>
      <c r="L89" s="549" t="s">
        <v>1974</v>
      </c>
      <c r="M89" s="629" t="s">
        <v>2174</v>
      </c>
    </row>
    <row r="90" spans="1:13" ht="14.25" customHeight="1">
      <c r="A90" s="638"/>
      <c r="B90" s="702" t="s">
        <v>2299</v>
      </c>
      <c r="C90" s="662">
        <v>200</v>
      </c>
      <c r="D90" s="663">
        <v>0.05</v>
      </c>
      <c r="E90" s="663">
        <v>0.016</v>
      </c>
      <c r="F90" s="663">
        <v>3</v>
      </c>
      <c r="G90" s="664">
        <v>12</v>
      </c>
      <c r="H90" s="663">
        <v>9.8</v>
      </c>
      <c r="I90" s="663">
        <v>1.3</v>
      </c>
      <c r="J90" s="663">
        <v>0.3</v>
      </c>
      <c r="K90" s="663">
        <v>0.03</v>
      </c>
      <c r="L90" s="542" t="s">
        <v>44</v>
      </c>
      <c r="M90" s="626" t="s">
        <v>2206</v>
      </c>
    </row>
    <row r="91" spans="1:13" ht="14.25" customHeight="1">
      <c r="A91" s="638"/>
      <c r="B91" s="701" t="s">
        <v>16</v>
      </c>
      <c r="C91" s="648">
        <v>20</v>
      </c>
      <c r="D91" s="649">
        <v>0</v>
      </c>
      <c r="E91" s="649">
        <v>0</v>
      </c>
      <c r="F91" s="649">
        <v>13</v>
      </c>
      <c r="G91" s="650">
        <v>50</v>
      </c>
      <c r="H91" s="649">
        <v>2.8</v>
      </c>
      <c r="I91" s="649">
        <v>1.4</v>
      </c>
      <c r="J91" s="649">
        <v>0.2</v>
      </c>
      <c r="K91" s="649">
        <v>0.2</v>
      </c>
      <c r="L91" s="632" t="s">
        <v>17</v>
      </c>
      <c r="M91" s="626"/>
    </row>
    <row r="92" spans="1:13" ht="14.25" customHeight="1">
      <c r="A92" s="638"/>
      <c r="B92" s="741" t="s">
        <v>2254</v>
      </c>
      <c r="C92" s="648">
        <v>30</v>
      </c>
      <c r="D92" s="649">
        <f>C92*2.3/30</f>
        <v>2.3</v>
      </c>
      <c r="E92" s="649">
        <f>C92*0.9/30</f>
        <v>0.9</v>
      </c>
      <c r="F92" s="649">
        <f>C92*15.4/30</f>
        <v>15.4</v>
      </c>
      <c r="G92" s="650">
        <f>C92*79/30</f>
        <v>79</v>
      </c>
      <c r="H92" s="649">
        <f>C92*5.7/30</f>
        <v>5.7</v>
      </c>
      <c r="I92" s="649">
        <f>C92*3.9/30</f>
        <v>3.9</v>
      </c>
      <c r="J92" s="649">
        <f>C92*0.4/30</f>
        <v>0.4</v>
      </c>
      <c r="K92" s="649">
        <v>0</v>
      </c>
      <c r="L92" s="627" t="s">
        <v>21</v>
      </c>
      <c r="M92" s="626"/>
    </row>
    <row r="93" spans="1:13" ht="16.5" customHeight="1">
      <c r="A93" s="638" t="s">
        <v>22</v>
      </c>
      <c r="B93" s="636"/>
      <c r="C93" s="652">
        <f aca="true" t="shared" si="14" ref="C93:K93">SUM(C88:C92)</f>
        <v>410</v>
      </c>
      <c r="D93" s="653">
        <f t="shared" si="14"/>
        <v>18.85</v>
      </c>
      <c r="E93" s="653">
        <f t="shared" si="14"/>
        <v>21.615999999999996</v>
      </c>
      <c r="F93" s="653">
        <f t="shared" si="14"/>
        <v>33.2</v>
      </c>
      <c r="G93" s="654">
        <f t="shared" si="14"/>
        <v>346</v>
      </c>
      <c r="H93" s="653">
        <f t="shared" si="14"/>
        <v>229.4</v>
      </c>
      <c r="I93" s="653">
        <f t="shared" si="14"/>
        <v>10.200000000000001</v>
      </c>
      <c r="J93" s="653">
        <f t="shared" si="14"/>
        <v>20.299999999999997</v>
      </c>
      <c r="K93" s="653">
        <f t="shared" si="14"/>
        <v>5.83</v>
      </c>
      <c r="L93" s="549"/>
      <c r="M93" s="626"/>
    </row>
    <row r="94" spans="1:13" ht="15" customHeight="1">
      <c r="A94" s="638" t="s">
        <v>54</v>
      </c>
      <c r="B94" s="647" t="s">
        <v>2062</v>
      </c>
      <c r="C94" s="643">
        <v>200</v>
      </c>
      <c r="D94" s="644">
        <v>1</v>
      </c>
      <c r="E94" s="644">
        <v>0</v>
      </c>
      <c r="F94" s="644">
        <v>20.2</v>
      </c>
      <c r="G94" s="645">
        <v>90</v>
      </c>
      <c r="H94" s="644">
        <v>14</v>
      </c>
      <c r="I94" s="644">
        <v>8</v>
      </c>
      <c r="J94" s="644">
        <v>2.8</v>
      </c>
      <c r="K94" s="644">
        <v>4</v>
      </c>
      <c r="L94" s="582" t="s">
        <v>25</v>
      </c>
      <c r="M94" s="626"/>
    </row>
    <row r="95" spans="1:13" ht="16.5" customHeight="1">
      <c r="A95" s="638"/>
      <c r="B95" s="636"/>
      <c r="C95" s="691">
        <f aca="true" t="shared" si="15" ref="C95:K95">C94</f>
        <v>200</v>
      </c>
      <c r="D95" s="692">
        <f t="shared" si="15"/>
        <v>1</v>
      </c>
      <c r="E95" s="692">
        <f t="shared" si="15"/>
        <v>0</v>
      </c>
      <c r="F95" s="692">
        <f t="shared" si="15"/>
        <v>20.2</v>
      </c>
      <c r="G95" s="693">
        <f t="shared" si="15"/>
        <v>90</v>
      </c>
      <c r="H95" s="692">
        <f t="shared" si="15"/>
        <v>14</v>
      </c>
      <c r="I95" s="692">
        <f t="shared" si="15"/>
        <v>8</v>
      </c>
      <c r="J95" s="692">
        <f t="shared" si="15"/>
        <v>2.8</v>
      </c>
      <c r="K95" s="692">
        <f t="shared" si="15"/>
        <v>4</v>
      </c>
      <c r="L95" s="594"/>
      <c r="M95" s="626"/>
    </row>
    <row r="96" spans="1:13" ht="16.5" customHeight="1">
      <c r="A96" s="638" t="s">
        <v>26</v>
      </c>
      <c r="B96" s="656"/>
      <c r="C96" s="657"/>
      <c r="D96" s="658"/>
      <c r="E96" s="658"/>
      <c r="F96" s="658"/>
      <c r="G96" s="658"/>
      <c r="H96" s="658"/>
      <c r="I96" s="658"/>
      <c r="J96" s="658"/>
      <c r="K96" s="658"/>
      <c r="L96" s="542"/>
      <c r="M96" s="626"/>
    </row>
    <row r="97" spans="1:13" ht="16.5" customHeight="1">
      <c r="A97" s="642"/>
      <c r="B97" s="637" t="s">
        <v>100</v>
      </c>
      <c r="C97" s="643">
        <v>50</v>
      </c>
      <c r="D97" s="748">
        <v>0.6</v>
      </c>
      <c r="E97" s="659">
        <v>3</v>
      </c>
      <c r="F97" s="747">
        <v>3.2</v>
      </c>
      <c r="G97" s="745">
        <v>45.7</v>
      </c>
      <c r="H97" s="747">
        <v>15.8</v>
      </c>
      <c r="I97" s="747">
        <v>17.7</v>
      </c>
      <c r="J97" s="748">
        <v>0.3</v>
      </c>
      <c r="K97" s="748">
        <v>2.5</v>
      </c>
      <c r="L97" s="624" t="s">
        <v>101</v>
      </c>
      <c r="M97" s="626"/>
    </row>
    <row r="98" spans="1:13" ht="13.5" customHeight="1">
      <c r="A98" s="638"/>
      <c r="B98" s="636" t="s">
        <v>2277</v>
      </c>
      <c r="C98" s="643">
        <v>200</v>
      </c>
      <c r="D98" s="644">
        <v>8</v>
      </c>
      <c r="E98" s="644">
        <v>10.7</v>
      </c>
      <c r="F98" s="644">
        <v>8.9</v>
      </c>
      <c r="G98" s="645">
        <v>163.4</v>
      </c>
      <c r="H98" s="659">
        <v>49.5</v>
      </c>
      <c r="I98" s="659">
        <v>25.9</v>
      </c>
      <c r="J98" s="659">
        <v>1.3</v>
      </c>
      <c r="K98" s="644">
        <v>9.1</v>
      </c>
      <c r="L98" s="624" t="s">
        <v>2279</v>
      </c>
      <c r="M98" s="626"/>
    </row>
    <row r="99" spans="1:13" ht="15.75" customHeight="1">
      <c r="A99" s="638"/>
      <c r="B99" s="713" t="s">
        <v>2242</v>
      </c>
      <c r="C99" s="742">
        <v>200</v>
      </c>
      <c r="D99" s="714">
        <v>21.6</v>
      </c>
      <c r="E99" s="714">
        <v>9.1</v>
      </c>
      <c r="F99" s="714">
        <v>20.6</v>
      </c>
      <c r="G99" s="715">
        <v>252</v>
      </c>
      <c r="H99" s="716">
        <v>32.8</v>
      </c>
      <c r="I99" s="716">
        <v>57.4</v>
      </c>
      <c r="J99" s="716">
        <v>3.8</v>
      </c>
      <c r="K99" s="716">
        <v>14.4</v>
      </c>
      <c r="L99" s="630" t="s">
        <v>2187</v>
      </c>
      <c r="M99" s="626" t="s">
        <v>2190</v>
      </c>
    </row>
    <row r="100" spans="1:13" ht="15" customHeight="1">
      <c r="A100" s="708"/>
      <c r="B100" s="647" t="s">
        <v>482</v>
      </c>
      <c r="C100" s="643">
        <v>180</v>
      </c>
      <c r="D100" s="644">
        <v>0.2</v>
      </c>
      <c r="E100" s="644">
        <v>0.2</v>
      </c>
      <c r="F100" s="644">
        <v>18.5</v>
      </c>
      <c r="G100" s="645">
        <v>78</v>
      </c>
      <c r="H100" s="644">
        <v>11.5</v>
      </c>
      <c r="I100" s="644">
        <v>5.7</v>
      </c>
      <c r="J100" s="644">
        <v>0.9</v>
      </c>
      <c r="K100" s="644">
        <v>10.7</v>
      </c>
      <c r="L100" s="624" t="s">
        <v>483</v>
      </c>
      <c r="M100" s="626" t="s">
        <v>2243</v>
      </c>
    </row>
    <row r="101" spans="1:13" ht="16.5" customHeight="1">
      <c r="A101" s="708"/>
      <c r="B101" s="636" t="s">
        <v>2291</v>
      </c>
      <c r="C101" s="643">
        <v>20</v>
      </c>
      <c r="D101" s="644">
        <f>C101*1.6/20</f>
        <v>1.6</v>
      </c>
      <c r="E101" s="644">
        <f>C101*0.2/20</f>
        <v>0.2</v>
      </c>
      <c r="F101" s="644">
        <f>C101*9.8/20</f>
        <v>9.8</v>
      </c>
      <c r="G101" s="645">
        <f>C101*48/20</f>
        <v>48</v>
      </c>
      <c r="H101" s="644">
        <f>C101*4.6/20</f>
        <v>4.6</v>
      </c>
      <c r="I101" s="644">
        <f>C101*6.6/20</f>
        <v>6.6</v>
      </c>
      <c r="J101" s="644">
        <f>C101*0.4/20</f>
        <v>0.4</v>
      </c>
      <c r="K101" s="644">
        <v>0</v>
      </c>
      <c r="L101" s="627" t="s">
        <v>35</v>
      </c>
      <c r="M101" s="626"/>
    </row>
    <row r="102" spans="1:13" ht="16.5" customHeight="1">
      <c r="A102" s="697"/>
      <c r="B102" s="636" t="s">
        <v>2293</v>
      </c>
      <c r="C102" s="643">
        <v>26</v>
      </c>
      <c r="D102" s="644">
        <f>C102*1.3/20</f>
        <v>1.6900000000000002</v>
      </c>
      <c r="E102" s="644">
        <f>C102*0.2/20</f>
        <v>0.26</v>
      </c>
      <c r="F102" s="644">
        <f>C102*8.2/20</f>
        <v>10.66</v>
      </c>
      <c r="G102" s="645">
        <f>C102*41/20</f>
        <v>53.3</v>
      </c>
      <c r="H102" s="644">
        <f>C102*7/20</f>
        <v>9.1</v>
      </c>
      <c r="I102" s="644">
        <f>C102*9.4/20</f>
        <v>12.22</v>
      </c>
      <c r="J102" s="644">
        <f>C102*0.8/20</f>
        <v>1.04</v>
      </c>
      <c r="K102" s="644">
        <v>0</v>
      </c>
      <c r="L102" s="627" t="s">
        <v>37</v>
      </c>
      <c r="M102" s="626"/>
    </row>
    <row r="103" spans="1:13" ht="16.5" customHeight="1">
      <c r="A103" s="638" t="s">
        <v>38</v>
      </c>
      <c r="B103" s="656"/>
      <c r="C103" s="673">
        <f aca="true" t="shared" si="16" ref="C103:K103">SUM(C97:C102)</f>
        <v>676</v>
      </c>
      <c r="D103" s="673">
        <f t="shared" si="16"/>
        <v>33.69</v>
      </c>
      <c r="E103" s="673">
        <f t="shared" si="16"/>
        <v>23.459999999999997</v>
      </c>
      <c r="F103" s="673">
        <f t="shared" si="16"/>
        <v>71.66</v>
      </c>
      <c r="G103" s="673">
        <f t="shared" si="16"/>
        <v>640.4</v>
      </c>
      <c r="H103" s="673">
        <f t="shared" si="16"/>
        <v>123.29999999999998</v>
      </c>
      <c r="I103" s="673">
        <f t="shared" si="16"/>
        <v>125.52</v>
      </c>
      <c r="J103" s="673">
        <f t="shared" si="16"/>
        <v>7.740000000000001</v>
      </c>
      <c r="K103" s="673">
        <f t="shared" si="16"/>
        <v>36.7</v>
      </c>
      <c r="L103" s="628"/>
      <c r="M103" s="626"/>
    </row>
    <row r="104" spans="1:13" ht="16.5" customHeight="1">
      <c r="A104" s="638" t="s">
        <v>39</v>
      </c>
      <c r="B104" s="656"/>
      <c r="C104" s="709"/>
      <c r="D104" s="710"/>
      <c r="E104" s="710"/>
      <c r="F104" s="710"/>
      <c r="G104" s="711"/>
      <c r="H104" s="711"/>
      <c r="I104" s="711"/>
      <c r="J104" s="711"/>
      <c r="K104" s="711"/>
      <c r="L104" s="628"/>
      <c r="M104" s="626"/>
    </row>
    <row r="105" spans="1:13" ht="16.5" customHeight="1">
      <c r="A105" s="717"/>
      <c r="B105" s="637" t="s">
        <v>2191</v>
      </c>
      <c r="C105" s="643" t="s">
        <v>2192</v>
      </c>
      <c r="D105" s="659">
        <v>0.6</v>
      </c>
      <c r="E105" s="659">
        <v>3</v>
      </c>
      <c r="F105" s="659">
        <v>5.1</v>
      </c>
      <c r="G105" s="660">
        <v>41.6</v>
      </c>
      <c r="H105" s="659">
        <v>17</v>
      </c>
      <c r="I105" s="659">
        <v>10.1</v>
      </c>
      <c r="J105" s="748">
        <v>0.6</v>
      </c>
      <c r="K105" s="659">
        <v>4.2</v>
      </c>
      <c r="L105" s="624" t="s">
        <v>702</v>
      </c>
      <c r="M105" s="626" t="s">
        <v>2192</v>
      </c>
    </row>
    <row r="106" spans="1:13" ht="16.5" customHeight="1">
      <c r="A106" s="642"/>
      <c r="B106" s="637" t="s">
        <v>1580</v>
      </c>
      <c r="C106" s="643">
        <v>80</v>
      </c>
      <c r="D106" s="644">
        <v>12.677333333333333</v>
      </c>
      <c r="E106" s="644">
        <v>3.904</v>
      </c>
      <c r="F106" s="644">
        <v>7.961333333333335</v>
      </c>
      <c r="G106" s="645">
        <v>125.38666666666668</v>
      </c>
      <c r="H106" s="644">
        <v>60.4</v>
      </c>
      <c r="I106" s="644">
        <v>45.5</v>
      </c>
      <c r="J106" s="644">
        <v>0.9</v>
      </c>
      <c r="K106" s="644">
        <v>7.7</v>
      </c>
      <c r="L106" s="624" t="s">
        <v>1579</v>
      </c>
      <c r="M106" s="626"/>
    </row>
    <row r="107" spans="1:13" ht="15.75" customHeight="1">
      <c r="A107" s="674"/>
      <c r="B107" s="637" t="s">
        <v>2301</v>
      </c>
      <c r="C107" s="643">
        <v>130</v>
      </c>
      <c r="D107" s="644">
        <v>3.4</v>
      </c>
      <c r="E107" s="644">
        <v>3.7</v>
      </c>
      <c r="F107" s="644">
        <v>21.3</v>
      </c>
      <c r="G107" s="645">
        <v>132</v>
      </c>
      <c r="H107" s="644">
        <v>13.6</v>
      </c>
      <c r="I107" s="644">
        <v>18.7</v>
      </c>
      <c r="J107" s="644">
        <v>1.5</v>
      </c>
      <c r="K107" s="644">
        <v>0</v>
      </c>
      <c r="L107" s="624" t="s">
        <v>150</v>
      </c>
      <c r="M107" s="626"/>
    </row>
    <row r="108" spans="1:13" ht="15.75" customHeight="1">
      <c r="A108" s="674"/>
      <c r="B108" s="701" t="s">
        <v>45</v>
      </c>
      <c r="C108" s="648">
        <v>45</v>
      </c>
      <c r="D108" s="661">
        <v>3.5</v>
      </c>
      <c r="E108" s="661">
        <v>4.5</v>
      </c>
      <c r="F108" s="661">
        <v>33.3</v>
      </c>
      <c r="G108" s="700">
        <v>190</v>
      </c>
      <c r="H108" s="661">
        <v>13.2</v>
      </c>
      <c r="I108" s="661">
        <v>9</v>
      </c>
      <c r="J108" s="661">
        <v>1</v>
      </c>
      <c r="K108" s="661">
        <v>0</v>
      </c>
      <c r="L108" s="632" t="s">
        <v>17</v>
      </c>
      <c r="M108" s="626"/>
    </row>
    <row r="109" spans="1:13" ht="15.75" customHeight="1">
      <c r="A109" s="674"/>
      <c r="B109" s="647" t="s">
        <v>90</v>
      </c>
      <c r="C109" s="643">
        <v>208</v>
      </c>
      <c r="D109" s="644">
        <v>0.13</v>
      </c>
      <c r="E109" s="644">
        <v>0.02</v>
      </c>
      <c r="F109" s="644">
        <v>8.4</v>
      </c>
      <c r="G109" s="645">
        <v>34</v>
      </c>
      <c r="H109" s="644">
        <v>14.2</v>
      </c>
      <c r="I109" s="644">
        <v>2.4</v>
      </c>
      <c r="J109" s="644">
        <v>0.3</v>
      </c>
      <c r="K109" s="644">
        <v>3.14</v>
      </c>
      <c r="L109" s="542" t="s">
        <v>91</v>
      </c>
      <c r="M109" s="626"/>
    </row>
    <row r="110" spans="1:13" ht="15.75" customHeight="1">
      <c r="A110" s="674"/>
      <c r="B110" s="636" t="s">
        <v>2293</v>
      </c>
      <c r="C110" s="643">
        <v>10</v>
      </c>
      <c r="D110" s="644">
        <f>C110*1.3/20</f>
        <v>0.65</v>
      </c>
      <c r="E110" s="644">
        <f>C110*0.2/20</f>
        <v>0.1</v>
      </c>
      <c r="F110" s="644">
        <f>C110*8.2/20</f>
        <v>4.1</v>
      </c>
      <c r="G110" s="645">
        <f>C110*41/20</f>
        <v>20.5</v>
      </c>
      <c r="H110" s="644">
        <f>C110*7/20</f>
        <v>3.5</v>
      </c>
      <c r="I110" s="644">
        <f>C110*9.4/20</f>
        <v>4.7</v>
      </c>
      <c r="J110" s="644">
        <f>C110*0.8/20</f>
        <v>0.4</v>
      </c>
      <c r="K110" s="644">
        <v>0</v>
      </c>
      <c r="L110" s="627" t="s">
        <v>37</v>
      </c>
      <c r="M110" s="626"/>
    </row>
    <row r="111" spans="1:13" ht="15.75" customHeight="1">
      <c r="A111" s="638" t="s">
        <v>93</v>
      </c>
      <c r="B111" s="656"/>
      <c r="C111" s="673">
        <v>525</v>
      </c>
      <c r="D111" s="673">
        <f aca="true" t="shared" si="17" ref="D111:K111">SUM(D105:D110)</f>
        <v>20.95733333333333</v>
      </c>
      <c r="E111" s="673">
        <f t="shared" si="17"/>
        <v>15.223999999999998</v>
      </c>
      <c r="F111" s="673">
        <f t="shared" si="17"/>
        <v>80.16133333333333</v>
      </c>
      <c r="G111" s="673">
        <f t="shared" si="17"/>
        <v>543.4866666666667</v>
      </c>
      <c r="H111" s="673">
        <f t="shared" si="17"/>
        <v>121.9</v>
      </c>
      <c r="I111" s="673">
        <f t="shared" si="17"/>
        <v>90.4</v>
      </c>
      <c r="J111" s="673">
        <f t="shared" si="17"/>
        <v>4.7</v>
      </c>
      <c r="K111" s="673">
        <f t="shared" si="17"/>
        <v>15.040000000000001</v>
      </c>
      <c r="L111" s="542"/>
      <c r="M111" s="626"/>
    </row>
    <row r="112" spans="1:13" ht="28.5" customHeight="1">
      <c r="A112" s="674" t="s">
        <v>117</v>
      </c>
      <c r="B112" s="675"/>
      <c r="C112" s="712"/>
      <c r="D112" s="676">
        <f aca="true" t="shared" si="18" ref="D112:K112">D93+D95+D103+D111</f>
        <v>74.49733333333333</v>
      </c>
      <c r="E112" s="676">
        <f t="shared" si="18"/>
        <v>60.29999999999999</v>
      </c>
      <c r="F112" s="676">
        <f t="shared" si="18"/>
        <v>205.22133333333335</v>
      </c>
      <c r="G112" s="676">
        <f t="shared" si="18"/>
        <v>1619.8866666666668</v>
      </c>
      <c r="H112" s="676">
        <f t="shared" si="18"/>
        <v>488.6</v>
      </c>
      <c r="I112" s="676">
        <f t="shared" si="18"/>
        <v>234.12</v>
      </c>
      <c r="J112" s="676">
        <f t="shared" si="18"/>
        <v>35.54</v>
      </c>
      <c r="K112" s="676">
        <f t="shared" si="18"/>
        <v>61.57</v>
      </c>
      <c r="L112" s="671"/>
      <c r="M112" s="626"/>
    </row>
    <row r="113" spans="1:13" ht="15" customHeight="1">
      <c r="A113" s="908" t="s">
        <v>118</v>
      </c>
      <c r="B113" s="908"/>
      <c r="C113" s="908"/>
      <c r="D113" s="908"/>
      <c r="E113" s="908"/>
      <c r="F113" s="908"/>
      <c r="G113" s="908"/>
      <c r="H113" s="640"/>
      <c r="I113" s="640"/>
      <c r="J113" s="640"/>
      <c r="K113" s="640"/>
      <c r="L113" s="641"/>
      <c r="M113" s="626"/>
    </row>
    <row r="114" spans="1:13" ht="15" customHeight="1">
      <c r="A114" s="638" t="s">
        <v>15</v>
      </c>
      <c r="B114" s="639"/>
      <c r="C114" s="640"/>
      <c r="D114" s="640"/>
      <c r="E114" s="640"/>
      <c r="F114" s="640"/>
      <c r="G114" s="640"/>
      <c r="H114" s="640"/>
      <c r="I114" s="640"/>
      <c r="J114" s="640"/>
      <c r="K114" s="640"/>
      <c r="L114" s="641"/>
      <c r="M114" s="626"/>
    </row>
    <row r="115" spans="1:13" ht="16.5" customHeight="1">
      <c r="A115" s="638"/>
      <c r="B115" s="637" t="s">
        <v>528</v>
      </c>
      <c r="C115" s="643">
        <v>5</v>
      </c>
      <c r="D115" s="644">
        <v>0.04</v>
      </c>
      <c r="E115" s="644">
        <v>1.48</v>
      </c>
      <c r="F115" s="644">
        <v>0.65</v>
      </c>
      <c r="G115" s="645">
        <v>33</v>
      </c>
      <c r="H115" s="644">
        <v>4</v>
      </c>
      <c r="I115" s="644">
        <v>0</v>
      </c>
      <c r="J115" s="644">
        <v>0</v>
      </c>
      <c r="K115" s="644">
        <v>0</v>
      </c>
      <c r="L115" s="624" t="s">
        <v>717</v>
      </c>
      <c r="M115" s="626"/>
    </row>
    <row r="116" spans="1:13" ht="16.5" customHeight="1">
      <c r="A116" s="638"/>
      <c r="B116" s="713" t="s">
        <v>2193</v>
      </c>
      <c r="C116" s="742">
        <v>200</v>
      </c>
      <c r="D116" s="630">
        <v>7.1</v>
      </c>
      <c r="E116" s="630">
        <v>5.8</v>
      </c>
      <c r="F116" s="630">
        <v>26.6</v>
      </c>
      <c r="G116" s="742">
        <v>187</v>
      </c>
      <c r="H116" s="630">
        <v>112</v>
      </c>
      <c r="I116" s="630">
        <v>78</v>
      </c>
      <c r="J116" s="630">
        <v>2.4</v>
      </c>
      <c r="K116" s="630">
        <v>0.5</v>
      </c>
      <c r="L116" s="630" t="s">
        <v>2194</v>
      </c>
      <c r="M116" s="626"/>
    </row>
    <row r="117" spans="1:13" ht="16.5" customHeight="1">
      <c r="A117" s="638"/>
      <c r="B117" s="647" t="s">
        <v>52</v>
      </c>
      <c r="C117" s="643">
        <v>180</v>
      </c>
      <c r="D117" s="644">
        <v>2.67</v>
      </c>
      <c r="E117" s="644">
        <v>2.34</v>
      </c>
      <c r="F117" s="644">
        <v>12.3</v>
      </c>
      <c r="G117" s="645">
        <v>81</v>
      </c>
      <c r="H117" s="644">
        <v>113.9</v>
      </c>
      <c r="I117" s="644">
        <v>13.9</v>
      </c>
      <c r="J117" s="644">
        <v>0.4</v>
      </c>
      <c r="K117" s="644">
        <v>1.32</v>
      </c>
      <c r="L117" s="542" t="s">
        <v>53</v>
      </c>
      <c r="M117" s="626"/>
    </row>
    <row r="118" spans="1:13" ht="16.5" customHeight="1">
      <c r="A118" s="638"/>
      <c r="B118" s="741" t="s">
        <v>2254</v>
      </c>
      <c r="C118" s="648">
        <v>25</v>
      </c>
      <c r="D118" s="649">
        <f>C118*2.3/30</f>
        <v>1.9166666666666665</v>
      </c>
      <c r="E118" s="649">
        <f>C118*0.9/30</f>
        <v>0.75</v>
      </c>
      <c r="F118" s="649">
        <f>C118*15.4/30</f>
        <v>12.833333333333334</v>
      </c>
      <c r="G118" s="650">
        <f>C118*79/30</f>
        <v>65.83333333333333</v>
      </c>
      <c r="H118" s="649">
        <f>C118*5.7/30</f>
        <v>4.75</v>
      </c>
      <c r="I118" s="649">
        <f>C118*3.9/30</f>
        <v>3.25</v>
      </c>
      <c r="J118" s="649">
        <f>C118*0.4/30</f>
        <v>0.3333333333333333</v>
      </c>
      <c r="K118" s="649">
        <v>0</v>
      </c>
      <c r="L118" s="627" t="s">
        <v>21</v>
      </c>
      <c r="M118" s="626"/>
    </row>
    <row r="119" spans="1:13" ht="16.5" customHeight="1">
      <c r="A119" s="638" t="s">
        <v>22</v>
      </c>
      <c r="B119" s="651"/>
      <c r="C119" s="652">
        <f aca="true" t="shared" si="19" ref="C119:K119">SUM(C115:C118)</f>
        <v>410</v>
      </c>
      <c r="D119" s="653">
        <f t="shared" si="19"/>
        <v>11.726666666666665</v>
      </c>
      <c r="E119" s="653">
        <f t="shared" si="19"/>
        <v>10.37</v>
      </c>
      <c r="F119" s="653">
        <f t="shared" si="19"/>
        <v>52.38333333333333</v>
      </c>
      <c r="G119" s="654">
        <f t="shared" si="19"/>
        <v>366.8333333333333</v>
      </c>
      <c r="H119" s="654">
        <f t="shared" si="19"/>
        <v>234.65</v>
      </c>
      <c r="I119" s="654">
        <f t="shared" si="19"/>
        <v>95.15</v>
      </c>
      <c r="J119" s="654">
        <f t="shared" si="19"/>
        <v>3.1333333333333333</v>
      </c>
      <c r="K119" s="654">
        <f t="shared" si="19"/>
        <v>1.82</v>
      </c>
      <c r="L119" s="627"/>
      <c r="M119" s="626"/>
    </row>
    <row r="120" spans="1:13" ht="18" customHeight="1">
      <c r="A120" s="638" t="s">
        <v>120</v>
      </c>
      <c r="B120" s="718" t="s">
        <v>2074</v>
      </c>
      <c r="C120" s="662">
        <v>136</v>
      </c>
      <c r="D120" s="663">
        <v>2.6</v>
      </c>
      <c r="E120" s="663">
        <v>1.5</v>
      </c>
      <c r="F120" s="663">
        <v>14.1</v>
      </c>
      <c r="G120" s="664">
        <v>89.7</v>
      </c>
      <c r="H120" s="663">
        <v>61</v>
      </c>
      <c r="I120" s="663">
        <v>25.2</v>
      </c>
      <c r="J120" s="663">
        <v>1.3</v>
      </c>
      <c r="K120" s="663">
        <v>22.8</v>
      </c>
      <c r="L120" s="688" t="s">
        <v>2068</v>
      </c>
      <c r="M120" s="626"/>
    </row>
    <row r="121" spans="1:13" ht="16.5" customHeight="1">
      <c r="A121" s="638"/>
      <c r="B121" s="647"/>
      <c r="C121" s="652">
        <f aca="true" t="shared" si="20" ref="C121:K121">C120</f>
        <v>136</v>
      </c>
      <c r="D121" s="653">
        <f t="shared" si="20"/>
        <v>2.6</v>
      </c>
      <c r="E121" s="653">
        <f t="shared" si="20"/>
        <v>1.5</v>
      </c>
      <c r="F121" s="653">
        <f t="shared" si="20"/>
        <v>14.1</v>
      </c>
      <c r="G121" s="654">
        <f t="shared" si="20"/>
        <v>89.7</v>
      </c>
      <c r="H121" s="654">
        <f t="shared" si="20"/>
        <v>61</v>
      </c>
      <c r="I121" s="654">
        <f t="shared" si="20"/>
        <v>25.2</v>
      </c>
      <c r="J121" s="654">
        <f t="shared" si="20"/>
        <v>1.3</v>
      </c>
      <c r="K121" s="654">
        <f t="shared" si="20"/>
        <v>22.8</v>
      </c>
      <c r="L121" s="582"/>
      <c r="M121" s="626"/>
    </row>
    <row r="122" spans="1:13" ht="16.5" customHeight="1">
      <c r="A122" s="638" t="s">
        <v>26</v>
      </c>
      <c r="B122" s="647"/>
      <c r="C122" s="648"/>
      <c r="D122" s="719"/>
      <c r="E122" s="719"/>
      <c r="F122" s="719"/>
      <c r="G122" s="720"/>
      <c r="H122" s="720"/>
      <c r="I122" s="720"/>
      <c r="J122" s="720"/>
      <c r="K122" s="720"/>
      <c r="L122" s="582"/>
      <c r="M122" s="626"/>
    </row>
    <row r="123" spans="1:13" ht="15" customHeight="1">
      <c r="A123" s="642"/>
      <c r="B123" s="637" t="s">
        <v>2202</v>
      </c>
      <c r="C123" s="643" t="s">
        <v>2192</v>
      </c>
      <c r="D123" s="659">
        <v>15.36</v>
      </c>
      <c r="E123" s="659">
        <v>4.1</v>
      </c>
      <c r="F123" s="746">
        <v>3</v>
      </c>
      <c r="G123" s="745">
        <v>44</v>
      </c>
      <c r="H123" s="746">
        <v>15.36</v>
      </c>
      <c r="I123" s="747">
        <v>5.8</v>
      </c>
      <c r="J123" s="748">
        <v>0.5</v>
      </c>
      <c r="K123" s="748">
        <v>13.5</v>
      </c>
      <c r="L123" s="624" t="s">
        <v>675</v>
      </c>
      <c r="M123" s="626" t="s">
        <v>2192</v>
      </c>
    </row>
    <row r="124" spans="1:13" ht="17.25" customHeight="1">
      <c r="A124" s="638"/>
      <c r="B124" s="636" t="s">
        <v>2195</v>
      </c>
      <c r="C124" s="643">
        <v>220</v>
      </c>
      <c r="D124" s="755">
        <v>6.3</v>
      </c>
      <c r="E124" s="755">
        <v>7.6</v>
      </c>
      <c r="F124" s="755">
        <v>27.5</v>
      </c>
      <c r="G124" s="727">
        <v>121</v>
      </c>
      <c r="H124" s="755">
        <v>14.7</v>
      </c>
      <c r="I124" s="755">
        <v>15.2</v>
      </c>
      <c r="J124" s="755">
        <v>0.7</v>
      </c>
      <c r="K124" s="755">
        <v>4.7</v>
      </c>
      <c r="L124" s="624" t="s">
        <v>391</v>
      </c>
      <c r="M124" s="626" t="s">
        <v>234</v>
      </c>
    </row>
    <row r="125" spans="1:13" ht="17.25" customHeight="1">
      <c r="A125" s="638"/>
      <c r="B125" s="701" t="s">
        <v>2196</v>
      </c>
      <c r="C125" s="643">
        <v>80</v>
      </c>
      <c r="D125" s="644">
        <v>11.92</v>
      </c>
      <c r="E125" s="644">
        <v>8.8</v>
      </c>
      <c r="F125" s="644">
        <v>11.64</v>
      </c>
      <c r="G125" s="645">
        <v>173</v>
      </c>
      <c r="H125" s="644">
        <v>14</v>
      </c>
      <c r="I125" s="644">
        <v>23.1</v>
      </c>
      <c r="J125" s="644">
        <v>1.2</v>
      </c>
      <c r="K125" s="644">
        <v>0</v>
      </c>
      <c r="L125" s="624" t="s">
        <v>126</v>
      </c>
      <c r="M125" s="626"/>
    </row>
    <row r="126" spans="1:13" ht="17.25" customHeight="1">
      <c r="A126" s="638"/>
      <c r="B126" s="637" t="s">
        <v>41</v>
      </c>
      <c r="C126" s="643">
        <v>130</v>
      </c>
      <c r="D126" s="672">
        <v>2.65</v>
      </c>
      <c r="E126" s="672">
        <v>4.16</v>
      </c>
      <c r="F126" s="672">
        <v>17.72</v>
      </c>
      <c r="G126" s="645">
        <v>119.16</v>
      </c>
      <c r="H126" s="672">
        <v>32</v>
      </c>
      <c r="I126" s="624">
        <v>24</v>
      </c>
      <c r="J126" s="644">
        <v>0.9</v>
      </c>
      <c r="K126" s="644">
        <v>15.7</v>
      </c>
      <c r="L126" s="624" t="s">
        <v>42</v>
      </c>
      <c r="M126" s="626"/>
    </row>
    <row r="127" spans="1:13" ht="17.25" customHeight="1">
      <c r="A127" s="638"/>
      <c r="B127" s="637" t="s">
        <v>2197</v>
      </c>
      <c r="C127" s="643">
        <v>180</v>
      </c>
      <c r="D127" s="644">
        <v>0.396</v>
      </c>
      <c r="E127" s="644">
        <v>0.018000000000000002</v>
      </c>
      <c r="F127" s="644">
        <v>23.1</v>
      </c>
      <c r="G127" s="655">
        <v>94</v>
      </c>
      <c r="H127" s="644">
        <v>28.6</v>
      </c>
      <c r="I127" s="644">
        <v>5.4</v>
      </c>
      <c r="J127" s="644">
        <v>1.1</v>
      </c>
      <c r="K127" s="644">
        <v>0.4</v>
      </c>
      <c r="L127" s="542" t="s">
        <v>65</v>
      </c>
      <c r="M127" s="626"/>
    </row>
    <row r="128" spans="1:13" ht="15" customHeight="1">
      <c r="A128" s="638"/>
      <c r="B128" s="636" t="s">
        <v>2291</v>
      </c>
      <c r="C128" s="643">
        <v>14</v>
      </c>
      <c r="D128" s="644">
        <f>C128*1.6/20</f>
        <v>1.12</v>
      </c>
      <c r="E128" s="644">
        <f>C128*0.2/20</f>
        <v>0.14</v>
      </c>
      <c r="F128" s="644">
        <f>C128*9.8/20</f>
        <v>6.860000000000001</v>
      </c>
      <c r="G128" s="645">
        <f>C128*48/20</f>
        <v>33.6</v>
      </c>
      <c r="H128" s="644">
        <f>C128*4.6/20</f>
        <v>3.2199999999999998</v>
      </c>
      <c r="I128" s="644">
        <f>C128*6.6/20</f>
        <v>4.619999999999999</v>
      </c>
      <c r="J128" s="644">
        <f>C128*0.4/20</f>
        <v>0.28</v>
      </c>
      <c r="K128" s="644">
        <v>0</v>
      </c>
      <c r="L128" s="627" t="s">
        <v>35</v>
      </c>
      <c r="M128" s="626"/>
    </row>
    <row r="129" spans="1:13" ht="15" customHeight="1">
      <c r="A129" s="638"/>
      <c r="B129" s="636" t="s">
        <v>2293</v>
      </c>
      <c r="C129" s="643">
        <v>15</v>
      </c>
      <c r="D129" s="644">
        <f>C129*1.3/20</f>
        <v>0.975</v>
      </c>
      <c r="E129" s="644">
        <f>C129*0.2/20</f>
        <v>0.15</v>
      </c>
      <c r="F129" s="644">
        <f>C129*8.2/20</f>
        <v>6.1499999999999995</v>
      </c>
      <c r="G129" s="645">
        <f>C129*41/20</f>
        <v>30.75</v>
      </c>
      <c r="H129" s="644">
        <f>C129*7/20</f>
        <v>5.25</v>
      </c>
      <c r="I129" s="644">
        <f>C129*9.4/20</f>
        <v>7.05</v>
      </c>
      <c r="J129" s="644">
        <f>C129*0.8/20</f>
        <v>0.6</v>
      </c>
      <c r="K129" s="644">
        <v>0</v>
      </c>
      <c r="L129" s="627" t="s">
        <v>37</v>
      </c>
      <c r="M129" s="626"/>
    </row>
    <row r="130" spans="1:13" ht="15" customHeight="1">
      <c r="A130" s="638" t="s">
        <v>38</v>
      </c>
      <c r="B130" s="656"/>
      <c r="C130" s="703">
        <v>691</v>
      </c>
      <c r="D130" s="704">
        <f aca="true" t="shared" si="21" ref="D130:K130">SUM(D123:D129)</f>
        <v>38.721</v>
      </c>
      <c r="E130" s="704">
        <f t="shared" si="21"/>
        <v>24.968</v>
      </c>
      <c r="F130" s="704">
        <f t="shared" si="21"/>
        <v>95.97000000000001</v>
      </c>
      <c r="G130" s="673">
        <f t="shared" si="21"/>
        <v>615.51</v>
      </c>
      <c r="H130" s="704">
        <f t="shared" si="21"/>
        <v>113.13</v>
      </c>
      <c r="I130" s="704">
        <f t="shared" si="21"/>
        <v>85.17</v>
      </c>
      <c r="J130" s="704">
        <f t="shared" si="21"/>
        <v>5.28</v>
      </c>
      <c r="K130" s="704">
        <f t="shared" si="21"/>
        <v>34.3</v>
      </c>
      <c r="L130" s="628"/>
      <c r="M130" s="626"/>
    </row>
    <row r="131" spans="1:13" ht="15" customHeight="1">
      <c r="A131" s="638" t="s">
        <v>39</v>
      </c>
      <c r="B131" s="656"/>
      <c r="C131" s="709"/>
      <c r="D131" s="710"/>
      <c r="E131" s="710"/>
      <c r="F131" s="710"/>
      <c r="G131" s="711"/>
      <c r="H131" s="711"/>
      <c r="I131" s="711"/>
      <c r="J131" s="711"/>
      <c r="K131" s="711"/>
      <c r="L131" s="628"/>
      <c r="M131" s="626"/>
    </row>
    <row r="132" spans="1:13" ht="15" customHeight="1">
      <c r="A132" s="638"/>
      <c r="B132" s="637" t="s">
        <v>614</v>
      </c>
      <c r="C132" s="643">
        <v>50</v>
      </c>
      <c r="D132" s="659">
        <v>0.7</v>
      </c>
      <c r="E132" s="659">
        <v>0.1</v>
      </c>
      <c r="F132" s="659">
        <v>5.8</v>
      </c>
      <c r="G132" s="660">
        <v>26</v>
      </c>
      <c r="H132" s="661">
        <v>13</v>
      </c>
      <c r="I132" s="661">
        <v>18.2</v>
      </c>
      <c r="J132" s="661">
        <v>0.4</v>
      </c>
      <c r="K132" s="661">
        <v>0.5</v>
      </c>
      <c r="L132" s="624" t="s">
        <v>615</v>
      </c>
      <c r="M132" s="626"/>
    </row>
    <row r="133" spans="1:13" ht="30.75" customHeight="1">
      <c r="A133" s="638"/>
      <c r="B133" s="751" t="s">
        <v>2302</v>
      </c>
      <c r="C133" s="752" t="s">
        <v>1786</v>
      </c>
      <c r="D133" s="644">
        <v>27.9</v>
      </c>
      <c r="E133" s="644">
        <v>19.6</v>
      </c>
      <c r="F133" s="644">
        <v>38.4</v>
      </c>
      <c r="G133" s="645">
        <v>441</v>
      </c>
      <c r="H133" s="644">
        <v>261.4</v>
      </c>
      <c r="I133" s="644">
        <v>48.5</v>
      </c>
      <c r="J133" s="644">
        <v>15.1</v>
      </c>
      <c r="K133" s="644">
        <v>0.4</v>
      </c>
      <c r="L133" s="756" t="s">
        <v>2270</v>
      </c>
      <c r="M133" s="626"/>
    </row>
    <row r="134" spans="1:13" ht="15" customHeight="1">
      <c r="A134" s="638"/>
      <c r="B134" s="713" t="s">
        <v>2170</v>
      </c>
      <c r="C134" s="662">
        <v>200</v>
      </c>
      <c r="D134" s="663">
        <v>0.2</v>
      </c>
      <c r="E134" s="663">
        <v>0</v>
      </c>
      <c r="F134" s="663">
        <v>0.1</v>
      </c>
      <c r="G134" s="664">
        <v>1.4</v>
      </c>
      <c r="H134" s="663">
        <v>4.4</v>
      </c>
      <c r="I134" s="663">
        <v>3.8</v>
      </c>
      <c r="J134" s="663">
        <v>0.7</v>
      </c>
      <c r="K134" s="663">
        <v>0.04</v>
      </c>
      <c r="L134" s="630" t="s">
        <v>2171</v>
      </c>
      <c r="M134" s="626"/>
    </row>
    <row r="135" spans="1:13" ht="15" customHeight="1">
      <c r="A135" s="638"/>
      <c r="B135" s="636" t="s">
        <v>55</v>
      </c>
      <c r="C135" s="681">
        <v>95</v>
      </c>
      <c r="D135" s="682">
        <v>0.4</v>
      </c>
      <c r="E135" s="682">
        <v>0.3</v>
      </c>
      <c r="F135" s="682">
        <v>9.8</v>
      </c>
      <c r="G135" s="683">
        <v>44</v>
      </c>
      <c r="H135" s="682">
        <v>18.1</v>
      </c>
      <c r="I135" s="682">
        <v>11.4</v>
      </c>
      <c r="J135" s="682">
        <v>2.2</v>
      </c>
      <c r="K135" s="682">
        <v>4.8</v>
      </c>
      <c r="L135" s="594" t="s">
        <v>741</v>
      </c>
      <c r="M135" s="626"/>
    </row>
    <row r="136" spans="1:13" ht="15" customHeight="1">
      <c r="A136" s="638"/>
      <c r="B136" s="636" t="s">
        <v>2291</v>
      </c>
      <c r="C136" s="643">
        <v>15</v>
      </c>
      <c r="D136" s="644">
        <f>C136*1.6/20</f>
        <v>1.2</v>
      </c>
      <c r="E136" s="644">
        <f>C136*0.2/20</f>
        <v>0.15</v>
      </c>
      <c r="F136" s="644">
        <f>C136*9.8/20</f>
        <v>7.35</v>
      </c>
      <c r="G136" s="645">
        <f>C136*48/20</f>
        <v>36</v>
      </c>
      <c r="H136" s="644">
        <f>C136*4.6/20</f>
        <v>3.45</v>
      </c>
      <c r="I136" s="644">
        <f>C136*6.6/20</f>
        <v>4.95</v>
      </c>
      <c r="J136" s="644">
        <f>C136*0.4/20</f>
        <v>0.3</v>
      </c>
      <c r="K136" s="644">
        <v>0</v>
      </c>
      <c r="L136" s="627" t="s">
        <v>35</v>
      </c>
      <c r="M136" s="626"/>
    </row>
    <row r="137" spans="1:13" ht="21" customHeight="1">
      <c r="A137" s="638" t="s">
        <v>93</v>
      </c>
      <c r="B137" s="656"/>
      <c r="C137" s="673">
        <v>540</v>
      </c>
      <c r="D137" s="673">
        <f aca="true" t="shared" si="22" ref="D137:K137">SUM(D132:D136)</f>
        <v>30.399999999999995</v>
      </c>
      <c r="E137" s="673">
        <f t="shared" si="22"/>
        <v>20.150000000000002</v>
      </c>
      <c r="F137" s="673">
        <f t="shared" si="22"/>
        <v>61.449999999999996</v>
      </c>
      <c r="G137" s="673">
        <f t="shared" si="22"/>
        <v>548.4</v>
      </c>
      <c r="H137" s="673">
        <f t="shared" si="22"/>
        <v>300.34999999999997</v>
      </c>
      <c r="I137" s="673">
        <f t="shared" si="22"/>
        <v>86.85000000000001</v>
      </c>
      <c r="J137" s="673">
        <f t="shared" si="22"/>
        <v>18.7</v>
      </c>
      <c r="K137" s="673">
        <f t="shared" si="22"/>
        <v>5.74</v>
      </c>
      <c r="L137" s="542"/>
      <c r="M137" s="626"/>
    </row>
    <row r="138" spans="1:13" ht="28.5" customHeight="1">
      <c r="A138" s="674" t="s">
        <v>137</v>
      </c>
      <c r="B138" s="675"/>
      <c r="C138" s="669"/>
      <c r="D138" s="676">
        <f aca="true" t="shared" si="23" ref="D138:K138">D119+D121+D130+D137</f>
        <v>83.44766666666665</v>
      </c>
      <c r="E138" s="676">
        <f t="shared" si="23"/>
        <v>56.988</v>
      </c>
      <c r="F138" s="676">
        <f t="shared" si="23"/>
        <v>223.90333333333334</v>
      </c>
      <c r="G138" s="721">
        <f t="shared" si="23"/>
        <v>1620.4433333333332</v>
      </c>
      <c r="H138" s="721">
        <f t="shared" si="23"/>
        <v>709.1299999999999</v>
      </c>
      <c r="I138" s="721">
        <f t="shared" si="23"/>
        <v>292.37</v>
      </c>
      <c r="J138" s="721">
        <f t="shared" si="23"/>
        <v>28.413333333333334</v>
      </c>
      <c r="K138" s="721">
        <f t="shared" si="23"/>
        <v>64.66</v>
      </c>
      <c r="L138" s="671"/>
      <c r="M138" s="757"/>
    </row>
    <row r="139" spans="1:13" ht="16.5" customHeight="1">
      <c r="A139" s="908" t="s">
        <v>138</v>
      </c>
      <c r="B139" s="908"/>
      <c r="C139" s="908"/>
      <c r="D139" s="908"/>
      <c r="E139" s="908"/>
      <c r="F139" s="908"/>
      <c r="G139" s="909"/>
      <c r="H139" s="738"/>
      <c r="I139" s="738"/>
      <c r="J139" s="738"/>
      <c r="K139" s="738"/>
      <c r="L139" s="641"/>
      <c r="M139" s="626"/>
    </row>
    <row r="140" spans="1:13" ht="16.5" customHeight="1">
      <c r="A140" s="638" t="s">
        <v>15</v>
      </c>
      <c r="B140" s="639"/>
      <c r="C140" s="640"/>
      <c r="D140" s="640"/>
      <c r="E140" s="640"/>
      <c r="F140" s="640"/>
      <c r="G140" s="640"/>
      <c r="H140" s="640"/>
      <c r="I140" s="640"/>
      <c r="J140" s="640"/>
      <c r="K140" s="640"/>
      <c r="L140" s="641"/>
      <c r="M140" s="626"/>
    </row>
    <row r="141" spans="1:13" ht="16.5" customHeight="1">
      <c r="A141" s="642"/>
      <c r="B141" s="637" t="s">
        <v>75</v>
      </c>
      <c r="C141" s="643">
        <v>15</v>
      </c>
      <c r="D141" s="659">
        <v>3.5</v>
      </c>
      <c r="E141" s="659">
        <v>4.4</v>
      </c>
      <c r="F141" s="744">
        <v>0</v>
      </c>
      <c r="G141" s="745">
        <v>54</v>
      </c>
      <c r="H141" s="746">
        <v>132</v>
      </c>
      <c r="I141" s="747">
        <v>5.3</v>
      </c>
      <c r="J141" s="748">
        <v>0.2</v>
      </c>
      <c r="K141" s="748">
        <v>0.1</v>
      </c>
      <c r="L141" s="624" t="s">
        <v>76</v>
      </c>
      <c r="M141" s="626"/>
    </row>
    <row r="142" spans="1:13" ht="18" customHeight="1">
      <c r="A142" s="638"/>
      <c r="B142" s="636" t="s">
        <v>2113</v>
      </c>
      <c r="C142" s="643">
        <v>200</v>
      </c>
      <c r="D142" s="644">
        <v>5.488</v>
      </c>
      <c r="E142" s="644">
        <v>5.048</v>
      </c>
      <c r="F142" s="644">
        <v>16.904</v>
      </c>
      <c r="G142" s="645">
        <v>132</v>
      </c>
      <c r="H142" s="644">
        <v>171.1</v>
      </c>
      <c r="I142" s="644">
        <v>20.9</v>
      </c>
      <c r="J142" s="644">
        <v>0.3</v>
      </c>
      <c r="K142" s="644">
        <v>0.976</v>
      </c>
      <c r="L142" s="624" t="s">
        <v>319</v>
      </c>
      <c r="M142" s="626"/>
    </row>
    <row r="143" spans="1:13" ht="18" customHeight="1">
      <c r="A143" s="638"/>
      <c r="B143" s="647" t="s">
        <v>166</v>
      </c>
      <c r="C143" s="643">
        <v>180</v>
      </c>
      <c r="D143" s="644">
        <v>2.646</v>
      </c>
      <c r="E143" s="644">
        <v>1.7910000000000001</v>
      </c>
      <c r="F143" s="644">
        <v>18.828000000000003</v>
      </c>
      <c r="G143" s="645">
        <v>102</v>
      </c>
      <c r="H143" s="644">
        <v>115.9</v>
      </c>
      <c r="I143" s="644">
        <v>11.6</v>
      </c>
      <c r="J143" s="644">
        <v>0.1</v>
      </c>
      <c r="K143" s="644">
        <v>0.3</v>
      </c>
      <c r="L143" s="542" t="s">
        <v>167</v>
      </c>
      <c r="M143" s="626"/>
    </row>
    <row r="144" spans="1:13" ht="18" customHeight="1">
      <c r="A144" s="638"/>
      <c r="B144" s="741" t="s">
        <v>2254</v>
      </c>
      <c r="C144" s="648">
        <v>25</v>
      </c>
      <c r="D144" s="649">
        <f>C144*2.3/30</f>
        <v>1.9166666666666665</v>
      </c>
      <c r="E144" s="649">
        <f>C144*0.9/30</f>
        <v>0.75</v>
      </c>
      <c r="F144" s="649">
        <f>C144*15.4/30</f>
        <v>12.833333333333334</v>
      </c>
      <c r="G144" s="650">
        <f>C144*79/30</f>
        <v>65.83333333333333</v>
      </c>
      <c r="H144" s="649">
        <f>C144*5.7/30</f>
        <v>4.75</v>
      </c>
      <c r="I144" s="649">
        <f>C144*3.9/30</f>
        <v>3.25</v>
      </c>
      <c r="J144" s="649">
        <f>C144*0.4/30</f>
        <v>0.3333333333333333</v>
      </c>
      <c r="K144" s="649">
        <v>0</v>
      </c>
      <c r="L144" s="627" t="s">
        <v>21</v>
      </c>
      <c r="M144" s="626"/>
    </row>
    <row r="145" spans="1:13" ht="14.25" customHeight="1">
      <c r="A145" s="638" t="s">
        <v>22</v>
      </c>
      <c r="B145" s="637"/>
      <c r="C145" s="654">
        <f aca="true" t="shared" si="24" ref="C145:K145">SUM(C141:C144)</f>
        <v>420</v>
      </c>
      <c r="D145" s="654">
        <f t="shared" si="24"/>
        <v>13.550666666666666</v>
      </c>
      <c r="E145" s="654">
        <f t="shared" si="24"/>
        <v>11.989</v>
      </c>
      <c r="F145" s="654">
        <f t="shared" si="24"/>
        <v>48.565333333333335</v>
      </c>
      <c r="G145" s="654">
        <f t="shared" si="24"/>
        <v>353.8333333333333</v>
      </c>
      <c r="H145" s="654">
        <f t="shared" si="24"/>
        <v>423.75</v>
      </c>
      <c r="I145" s="654">
        <f t="shared" si="24"/>
        <v>41.05</v>
      </c>
      <c r="J145" s="654">
        <f t="shared" si="24"/>
        <v>0.9333333333333333</v>
      </c>
      <c r="K145" s="654">
        <f t="shared" si="24"/>
        <v>1.3760000000000001</v>
      </c>
      <c r="L145" s="542"/>
      <c r="M145" s="626"/>
    </row>
    <row r="146" spans="1:19" ht="15" customHeight="1">
      <c r="A146" s="638" t="s">
        <v>54</v>
      </c>
      <c r="B146" s="636" t="s">
        <v>2229</v>
      </c>
      <c r="C146" s="648">
        <v>110</v>
      </c>
      <c r="D146" s="749">
        <v>3</v>
      </c>
      <c r="E146" s="749">
        <v>0</v>
      </c>
      <c r="F146" s="749">
        <v>13</v>
      </c>
      <c r="G146" s="750">
        <v>90</v>
      </c>
      <c r="H146" s="644">
        <v>130</v>
      </c>
      <c r="I146" s="644">
        <v>14.3</v>
      </c>
      <c r="J146" s="644">
        <v>0.11</v>
      </c>
      <c r="K146" s="644">
        <v>0.7</v>
      </c>
      <c r="L146" s="632" t="s">
        <v>17</v>
      </c>
      <c r="M146" s="626"/>
      <c r="N146" s="735"/>
      <c r="O146" s="735"/>
      <c r="P146" s="735"/>
      <c r="Q146" s="735"/>
      <c r="R146" s="735"/>
      <c r="S146" s="735"/>
    </row>
    <row r="147" spans="1:19" ht="15.75" customHeight="1">
      <c r="A147" s="638"/>
      <c r="B147" s="636"/>
      <c r="C147" s="652">
        <f aca="true" t="shared" si="25" ref="C147:K147">C146</f>
        <v>110</v>
      </c>
      <c r="D147" s="653">
        <f t="shared" si="25"/>
        <v>3</v>
      </c>
      <c r="E147" s="653">
        <f t="shared" si="25"/>
        <v>0</v>
      </c>
      <c r="F147" s="653">
        <f t="shared" si="25"/>
        <v>13</v>
      </c>
      <c r="G147" s="654">
        <f t="shared" si="25"/>
        <v>90</v>
      </c>
      <c r="H147" s="654">
        <f t="shared" si="25"/>
        <v>130</v>
      </c>
      <c r="I147" s="654">
        <f t="shared" si="25"/>
        <v>14.3</v>
      </c>
      <c r="J147" s="654">
        <f t="shared" si="25"/>
        <v>0.11</v>
      </c>
      <c r="K147" s="654">
        <f t="shared" si="25"/>
        <v>0.7</v>
      </c>
      <c r="L147" s="624"/>
      <c r="M147" s="626"/>
      <c r="N147" s="735"/>
      <c r="O147" s="735"/>
      <c r="P147" s="735"/>
      <c r="Q147" s="735"/>
      <c r="R147" s="735"/>
      <c r="S147" s="735"/>
    </row>
    <row r="148" spans="1:19" ht="15.75" customHeight="1">
      <c r="A148" s="638" t="s">
        <v>26</v>
      </c>
      <c r="B148" s="636"/>
      <c r="C148" s="648"/>
      <c r="D148" s="719"/>
      <c r="E148" s="719"/>
      <c r="F148" s="719"/>
      <c r="G148" s="720"/>
      <c r="H148" s="720"/>
      <c r="I148" s="720"/>
      <c r="J148" s="720"/>
      <c r="K148" s="720"/>
      <c r="L148" s="624"/>
      <c r="M148" s="626"/>
      <c r="N148" s="735"/>
      <c r="O148" s="735"/>
      <c r="P148" s="735"/>
      <c r="Q148" s="735"/>
      <c r="R148" s="735"/>
      <c r="S148" s="735"/>
    </row>
    <row r="149" spans="1:19" ht="15.75" customHeight="1">
      <c r="A149" s="642"/>
      <c r="B149" s="637" t="s">
        <v>2228</v>
      </c>
      <c r="C149" s="643" t="s">
        <v>2192</v>
      </c>
      <c r="D149" s="659">
        <v>0.7</v>
      </c>
      <c r="E149" s="659">
        <v>2.5</v>
      </c>
      <c r="F149" s="659">
        <v>3</v>
      </c>
      <c r="G149" s="660">
        <v>45</v>
      </c>
      <c r="H149" s="659">
        <v>18.7</v>
      </c>
      <c r="I149" s="659">
        <v>7.6</v>
      </c>
      <c r="J149" s="659">
        <v>0.30000000000000004</v>
      </c>
      <c r="K149" s="659">
        <v>16.2</v>
      </c>
      <c r="L149" s="628" t="s">
        <v>59</v>
      </c>
      <c r="M149" s="626" t="s">
        <v>2192</v>
      </c>
      <c r="N149" s="735"/>
      <c r="O149" s="735"/>
      <c r="P149" s="735"/>
      <c r="Q149" s="735"/>
      <c r="R149" s="735"/>
      <c r="S149" s="735"/>
    </row>
    <row r="150" spans="1:19" ht="16.5" customHeight="1">
      <c r="A150" s="638"/>
      <c r="B150" s="636" t="s">
        <v>2305</v>
      </c>
      <c r="C150" s="643" t="s">
        <v>346</v>
      </c>
      <c r="D150" s="644">
        <v>9.3</v>
      </c>
      <c r="E150" s="644">
        <v>9.7</v>
      </c>
      <c r="F150" s="644">
        <v>10.4</v>
      </c>
      <c r="G150" s="645">
        <v>166</v>
      </c>
      <c r="H150" s="661">
        <v>45</v>
      </c>
      <c r="I150" s="661">
        <v>34.2</v>
      </c>
      <c r="J150" s="661">
        <v>1.8</v>
      </c>
      <c r="K150" s="644">
        <v>5.7</v>
      </c>
      <c r="L150" s="624" t="s">
        <v>2280</v>
      </c>
      <c r="M150" s="626"/>
      <c r="N150" s="735"/>
      <c r="O150" s="735"/>
      <c r="P150" s="735"/>
      <c r="Q150" s="735"/>
      <c r="R150" s="735"/>
      <c r="S150" s="735"/>
    </row>
    <row r="151" spans="1:19" ht="16.5" customHeight="1">
      <c r="A151" s="638"/>
      <c r="B151" s="701" t="s">
        <v>2307</v>
      </c>
      <c r="C151" s="643" t="s">
        <v>2281</v>
      </c>
      <c r="D151" s="644">
        <v>22.9</v>
      </c>
      <c r="E151" s="644">
        <v>18.8</v>
      </c>
      <c r="F151" s="644">
        <v>25.7</v>
      </c>
      <c r="G151" s="645">
        <v>302</v>
      </c>
      <c r="H151" s="644">
        <v>48.7</v>
      </c>
      <c r="I151" s="644">
        <v>36.4</v>
      </c>
      <c r="J151" s="644">
        <v>7.1</v>
      </c>
      <c r="K151" s="644">
        <v>10.6</v>
      </c>
      <c r="L151" s="624" t="s">
        <v>197</v>
      </c>
      <c r="M151" s="626"/>
      <c r="N151" s="735"/>
      <c r="O151" s="735"/>
      <c r="P151" s="735"/>
      <c r="Q151" s="735"/>
      <c r="R151" s="735"/>
      <c r="S151" s="735"/>
    </row>
    <row r="152" spans="1:19" ht="16.5" customHeight="1">
      <c r="A152" s="638"/>
      <c r="B152" s="647" t="s">
        <v>2304</v>
      </c>
      <c r="C152" s="643">
        <v>180</v>
      </c>
      <c r="D152" s="644">
        <v>0.5129999999999999</v>
      </c>
      <c r="E152" s="644">
        <v>0.05399999999999999</v>
      </c>
      <c r="F152" s="644">
        <v>15.5</v>
      </c>
      <c r="G152" s="645">
        <v>65</v>
      </c>
      <c r="H152" s="644">
        <v>1</v>
      </c>
      <c r="I152" s="644">
        <v>14.1</v>
      </c>
      <c r="J152" s="644">
        <v>3</v>
      </c>
      <c r="K152" s="644">
        <v>0.3</v>
      </c>
      <c r="L152" s="542" t="s">
        <v>422</v>
      </c>
      <c r="M152" s="626" t="s">
        <v>2209</v>
      </c>
      <c r="N152" s="735"/>
      <c r="O152" s="735"/>
      <c r="P152" s="735"/>
      <c r="Q152" s="735"/>
      <c r="R152" s="735"/>
      <c r="S152" s="735"/>
    </row>
    <row r="153" spans="1:19" ht="16.5" customHeight="1">
      <c r="A153" s="638"/>
      <c r="B153" s="636" t="s">
        <v>2291</v>
      </c>
      <c r="C153" s="643">
        <v>16</v>
      </c>
      <c r="D153" s="644">
        <f>C153*1.6/20</f>
        <v>1.28</v>
      </c>
      <c r="E153" s="644">
        <f>C153*0.2/20</f>
        <v>0.16</v>
      </c>
      <c r="F153" s="644">
        <f>C153*9.8/20</f>
        <v>7.840000000000001</v>
      </c>
      <c r="G153" s="645">
        <f>C153*48/20</f>
        <v>38.4</v>
      </c>
      <c r="H153" s="644">
        <f>C153*4.6/20</f>
        <v>3.6799999999999997</v>
      </c>
      <c r="I153" s="644">
        <f>C153*6.6/20</f>
        <v>5.279999999999999</v>
      </c>
      <c r="J153" s="644">
        <f>C153*0.4/20</f>
        <v>0.32</v>
      </c>
      <c r="K153" s="644">
        <v>0</v>
      </c>
      <c r="L153" s="627" t="s">
        <v>35</v>
      </c>
      <c r="M153" s="626"/>
      <c r="N153" s="735"/>
      <c r="O153" s="735"/>
      <c r="P153" s="735"/>
      <c r="Q153" s="735"/>
      <c r="R153" s="735"/>
      <c r="S153" s="735"/>
    </row>
    <row r="154" spans="1:19" ht="16.5" customHeight="1">
      <c r="A154" s="638"/>
      <c r="B154" s="636" t="s">
        <v>2293</v>
      </c>
      <c r="C154" s="643">
        <v>15</v>
      </c>
      <c r="D154" s="644">
        <f>C154*1.3/20</f>
        <v>0.975</v>
      </c>
      <c r="E154" s="644">
        <f>C154*0.2/20</f>
        <v>0.15</v>
      </c>
      <c r="F154" s="644">
        <f>C154*8.2/20</f>
        <v>6.1499999999999995</v>
      </c>
      <c r="G154" s="645">
        <f>C154*41/20</f>
        <v>30.75</v>
      </c>
      <c r="H154" s="644">
        <f>C154*7/20</f>
        <v>5.25</v>
      </c>
      <c r="I154" s="644">
        <f>C154*9.4/20</f>
        <v>7.05</v>
      </c>
      <c r="J154" s="644">
        <f>C154*0.8/20</f>
        <v>0.6</v>
      </c>
      <c r="K154" s="644">
        <v>0</v>
      </c>
      <c r="L154" s="627" t="s">
        <v>37</v>
      </c>
      <c r="M154" s="626"/>
      <c r="N154" s="735"/>
      <c r="O154" s="735"/>
      <c r="P154" s="735"/>
      <c r="Q154" s="735"/>
      <c r="R154" s="735"/>
      <c r="S154" s="735"/>
    </row>
    <row r="155" spans="1:19" ht="15" customHeight="1">
      <c r="A155" s="638" t="s">
        <v>38</v>
      </c>
      <c r="B155" s="656"/>
      <c r="C155" s="654">
        <v>678</v>
      </c>
      <c r="D155" s="654">
        <f aca="true" t="shared" si="26" ref="D155:K155">SUM(D149:D154)</f>
        <v>35.668</v>
      </c>
      <c r="E155" s="654">
        <f t="shared" si="26"/>
        <v>31.363999999999997</v>
      </c>
      <c r="F155" s="654">
        <f t="shared" si="26"/>
        <v>68.59</v>
      </c>
      <c r="G155" s="654">
        <f t="shared" si="26"/>
        <v>647.15</v>
      </c>
      <c r="H155" s="654">
        <f t="shared" si="26"/>
        <v>122.33000000000001</v>
      </c>
      <c r="I155" s="654">
        <f t="shared" si="26"/>
        <v>104.63</v>
      </c>
      <c r="J155" s="654">
        <f t="shared" si="26"/>
        <v>13.12</v>
      </c>
      <c r="K155" s="654">
        <f t="shared" si="26"/>
        <v>32.8</v>
      </c>
      <c r="L155" s="628"/>
      <c r="M155" s="626"/>
      <c r="N155" s="735"/>
      <c r="O155" s="735"/>
      <c r="P155" s="735"/>
      <c r="Q155" s="735"/>
      <c r="R155" s="735"/>
      <c r="S155" s="735"/>
    </row>
    <row r="156" spans="1:19" ht="15" customHeight="1">
      <c r="A156" s="638" t="s">
        <v>39</v>
      </c>
      <c r="B156" s="656"/>
      <c r="C156" s="709"/>
      <c r="D156" s="710"/>
      <c r="E156" s="710"/>
      <c r="F156" s="710"/>
      <c r="G156" s="711"/>
      <c r="H156" s="711"/>
      <c r="I156" s="711"/>
      <c r="J156" s="711"/>
      <c r="K156" s="711"/>
      <c r="L156" s="628"/>
      <c r="M156" s="626"/>
      <c r="N156" s="735"/>
      <c r="O156" s="735"/>
      <c r="P156" s="735"/>
      <c r="Q156" s="735"/>
      <c r="R156" s="735"/>
      <c r="S156" s="735"/>
    </row>
    <row r="157" spans="1:19" ht="16.5" customHeight="1">
      <c r="A157" s="722"/>
      <c r="B157" s="637" t="s">
        <v>2231</v>
      </c>
      <c r="C157" s="643" t="s">
        <v>2203</v>
      </c>
      <c r="D157" s="661">
        <v>0.4</v>
      </c>
      <c r="E157" s="661">
        <v>2.6</v>
      </c>
      <c r="F157" s="661">
        <v>1.3</v>
      </c>
      <c r="G157" s="700">
        <v>30</v>
      </c>
      <c r="H157" s="661">
        <v>11.6</v>
      </c>
      <c r="I157" s="661">
        <v>6.7</v>
      </c>
      <c r="J157" s="661">
        <v>0.3</v>
      </c>
      <c r="K157" s="661">
        <v>2.8</v>
      </c>
      <c r="L157" s="628" t="s">
        <v>566</v>
      </c>
      <c r="M157" s="626" t="s">
        <v>2203</v>
      </c>
      <c r="N157" s="735"/>
      <c r="O157" s="735"/>
      <c r="P157" s="735"/>
      <c r="Q157" s="735"/>
      <c r="R157" s="735"/>
      <c r="S157" s="735"/>
    </row>
    <row r="158" spans="1:19" ht="16.5" customHeight="1">
      <c r="A158" s="722"/>
      <c r="B158" s="637" t="s">
        <v>151</v>
      </c>
      <c r="C158" s="643">
        <v>80</v>
      </c>
      <c r="D158" s="644">
        <v>16.5</v>
      </c>
      <c r="E158" s="644">
        <v>7.7</v>
      </c>
      <c r="F158" s="644">
        <v>9.5</v>
      </c>
      <c r="G158" s="645">
        <v>175</v>
      </c>
      <c r="H158" s="644">
        <v>20</v>
      </c>
      <c r="I158" s="644">
        <v>19.1</v>
      </c>
      <c r="J158" s="644">
        <v>0.7</v>
      </c>
      <c r="K158" s="644">
        <v>1.7</v>
      </c>
      <c r="L158" s="624" t="s">
        <v>152</v>
      </c>
      <c r="M158" s="626"/>
      <c r="N158" s="735"/>
      <c r="O158" s="735"/>
      <c r="P158" s="735"/>
      <c r="Q158" s="735"/>
      <c r="R158" s="735"/>
      <c r="S158" s="735"/>
    </row>
    <row r="159" spans="1:19" ht="15" customHeight="1">
      <c r="A159" s="638"/>
      <c r="B159" s="637" t="s">
        <v>127</v>
      </c>
      <c r="C159" s="643">
        <v>130</v>
      </c>
      <c r="D159" s="644">
        <v>2.5</v>
      </c>
      <c r="E159" s="644">
        <v>3.7</v>
      </c>
      <c r="F159" s="644">
        <v>19.9</v>
      </c>
      <c r="G159" s="645">
        <v>123</v>
      </c>
      <c r="H159" s="644">
        <v>12.7</v>
      </c>
      <c r="I159" s="644">
        <v>25.4</v>
      </c>
      <c r="J159" s="644">
        <v>1</v>
      </c>
      <c r="K159" s="644">
        <v>18.2</v>
      </c>
      <c r="L159" s="624" t="s">
        <v>128</v>
      </c>
      <c r="M159" s="758"/>
      <c r="N159" s="735"/>
      <c r="O159" s="735"/>
      <c r="P159" s="735"/>
      <c r="Q159" s="735"/>
      <c r="R159" s="735"/>
      <c r="S159" s="735"/>
    </row>
    <row r="160" spans="1:19" ht="15" customHeight="1">
      <c r="A160" s="638"/>
      <c r="B160" s="637" t="s">
        <v>1755</v>
      </c>
      <c r="C160" s="643">
        <v>50</v>
      </c>
      <c r="D160" s="644">
        <v>3.6</v>
      </c>
      <c r="E160" s="644">
        <v>3</v>
      </c>
      <c r="F160" s="644">
        <v>20.7</v>
      </c>
      <c r="G160" s="645">
        <v>124.5</v>
      </c>
      <c r="H160" s="644">
        <v>32.1</v>
      </c>
      <c r="I160" s="644">
        <v>10.4</v>
      </c>
      <c r="J160" s="644">
        <v>0.5</v>
      </c>
      <c r="K160" s="644">
        <v>13.2</v>
      </c>
      <c r="L160" s="624" t="s">
        <v>1756</v>
      </c>
      <c r="M160" s="626"/>
      <c r="N160" s="735"/>
      <c r="O160" s="735"/>
      <c r="P160" s="735"/>
      <c r="Q160" s="735"/>
      <c r="R160" s="735"/>
      <c r="S160" s="735"/>
    </row>
    <row r="161" spans="1:19" ht="15" customHeight="1">
      <c r="A161" s="638"/>
      <c r="B161" s="702" t="s">
        <v>2064</v>
      </c>
      <c r="C161" s="742">
        <v>200</v>
      </c>
      <c r="D161" s="743">
        <v>0.2</v>
      </c>
      <c r="E161" s="743">
        <v>0.1</v>
      </c>
      <c r="F161" s="630">
        <v>10.4</v>
      </c>
      <c r="G161" s="742">
        <v>46</v>
      </c>
      <c r="H161" s="630">
        <v>4.1</v>
      </c>
      <c r="I161" s="630">
        <v>1.2</v>
      </c>
      <c r="J161" s="630">
        <v>0.2</v>
      </c>
      <c r="K161" s="630">
        <v>50.1</v>
      </c>
      <c r="L161" s="630" t="s">
        <v>2065</v>
      </c>
      <c r="M161" s="626"/>
      <c r="N161" s="735"/>
      <c r="O161" s="735"/>
      <c r="P161" s="735"/>
      <c r="Q161" s="735"/>
      <c r="R161" s="735"/>
      <c r="S161" s="735"/>
    </row>
    <row r="162" spans="1:19" ht="15" customHeight="1">
      <c r="A162" s="638"/>
      <c r="B162" s="636" t="s">
        <v>2293</v>
      </c>
      <c r="C162" s="643">
        <v>15</v>
      </c>
      <c r="D162" s="644">
        <f>C162*1.3/20</f>
        <v>0.975</v>
      </c>
      <c r="E162" s="644">
        <f>C162*0.2/20</f>
        <v>0.15</v>
      </c>
      <c r="F162" s="644">
        <f>C162*8.2/20</f>
        <v>6.1499999999999995</v>
      </c>
      <c r="G162" s="645">
        <f>C162*41/20</f>
        <v>30.75</v>
      </c>
      <c r="H162" s="644">
        <f>C162*7/20</f>
        <v>5.25</v>
      </c>
      <c r="I162" s="644">
        <f>C162*9.4/20</f>
        <v>7.05</v>
      </c>
      <c r="J162" s="644">
        <f>C162*0.8/20</f>
        <v>0.6</v>
      </c>
      <c r="K162" s="644">
        <v>0</v>
      </c>
      <c r="L162" s="627" t="s">
        <v>37</v>
      </c>
      <c r="M162" s="626"/>
      <c r="N162" s="735"/>
      <c r="O162" s="735"/>
      <c r="P162" s="735"/>
      <c r="Q162" s="735"/>
      <c r="R162" s="735"/>
      <c r="S162" s="735"/>
    </row>
    <row r="163" spans="1:19" ht="15" customHeight="1">
      <c r="A163" s="638" t="s">
        <v>93</v>
      </c>
      <c r="B163" s="656"/>
      <c r="C163" s="673">
        <v>526</v>
      </c>
      <c r="D163" s="673">
        <f aca="true" t="shared" si="27" ref="D163:K163">SUM(D157:D162)</f>
        <v>24.175</v>
      </c>
      <c r="E163" s="673">
        <f t="shared" si="27"/>
        <v>17.25</v>
      </c>
      <c r="F163" s="673">
        <f t="shared" si="27"/>
        <v>67.95</v>
      </c>
      <c r="G163" s="673">
        <f t="shared" si="27"/>
        <v>529.25</v>
      </c>
      <c r="H163" s="673">
        <f t="shared" si="27"/>
        <v>85.75</v>
      </c>
      <c r="I163" s="673">
        <f t="shared" si="27"/>
        <v>69.85000000000001</v>
      </c>
      <c r="J163" s="673">
        <f t="shared" si="27"/>
        <v>3.3000000000000003</v>
      </c>
      <c r="K163" s="673">
        <f t="shared" si="27"/>
        <v>86</v>
      </c>
      <c r="L163" s="542"/>
      <c r="M163" s="626"/>
      <c r="N163" s="735"/>
      <c r="O163" s="735"/>
      <c r="P163" s="735"/>
      <c r="Q163" s="735"/>
      <c r="R163" s="735"/>
      <c r="S163" s="735"/>
    </row>
    <row r="164" spans="1:19" ht="30.75" customHeight="1">
      <c r="A164" s="674" t="s">
        <v>155</v>
      </c>
      <c r="B164" s="656"/>
      <c r="C164" s="705"/>
      <c r="D164" s="676">
        <f aca="true" t="shared" si="28" ref="D164:K164">D145+D147+D155+D163</f>
        <v>76.39366666666666</v>
      </c>
      <c r="E164" s="676">
        <f t="shared" si="28"/>
        <v>60.602999999999994</v>
      </c>
      <c r="F164" s="676">
        <f t="shared" si="28"/>
        <v>198.10533333333336</v>
      </c>
      <c r="G164" s="676">
        <f t="shared" si="28"/>
        <v>1620.2333333333333</v>
      </c>
      <c r="H164" s="676">
        <f t="shared" si="28"/>
        <v>761.83</v>
      </c>
      <c r="I164" s="676">
        <f t="shared" si="28"/>
        <v>229.82999999999998</v>
      </c>
      <c r="J164" s="676">
        <f t="shared" si="28"/>
        <v>17.46333333333333</v>
      </c>
      <c r="K164" s="676">
        <f t="shared" si="28"/>
        <v>120.876</v>
      </c>
      <c r="L164" s="671"/>
      <c r="M164" s="626"/>
      <c r="N164" s="735"/>
      <c r="O164" s="735"/>
      <c r="P164" s="735"/>
      <c r="Q164" s="735"/>
      <c r="R164" s="735"/>
      <c r="S164" s="735"/>
    </row>
    <row r="165" spans="1:19" ht="16.5" customHeight="1">
      <c r="A165" s="908" t="s">
        <v>156</v>
      </c>
      <c r="B165" s="908"/>
      <c r="C165" s="908"/>
      <c r="D165" s="908"/>
      <c r="E165" s="908"/>
      <c r="F165" s="908"/>
      <c r="G165" s="908"/>
      <c r="H165" s="640"/>
      <c r="I165" s="640"/>
      <c r="J165" s="640"/>
      <c r="K165" s="640"/>
      <c r="L165" s="641"/>
      <c r="M165" s="626"/>
      <c r="N165" s="735"/>
      <c r="O165" s="735"/>
      <c r="P165" s="735"/>
      <c r="Q165" s="735"/>
      <c r="R165" s="735"/>
      <c r="S165" s="735"/>
    </row>
    <row r="166" spans="1:19" ht="16.5" customHeight="1">
      <c r="A166" s="638" t="s">
        <v>15</v>
      </c>
      <c r="B166" s="639"/>
      <c r="C166" s="640"/>
      <c r="D166" s="640"/>
      <c r="E166" s="640"/>
      <c r="F166" s="640"/>
      <c r="G166" s="640"/>
      <c r="H166" s="640"/>
      <c r="I166" s="640"/>
      <c r="J166" s="640"/>
      <c r="K166" s="640"/>
      <c r="L166" s="641"/>
      <c r="M166" s="626"/>
      <c r="N166" s="735"/>
      <c r="O166" s="735"/>
      <c r="P166" s="735"/>
      <c r="Q166" s="735"/>
      <c r="R166" s="735"/>
      <c r="S166" s="735"/>
    </row>
    <row r="167" spans="1:19" ht="16.5" customHeight="1">
      <c r="A167" s="642"/>
      <c r="B167" s="637" t="s">
        <v>640</v>
      </c>
      <c r="C167" s="643">
        <v>50</v>
      </c>
      <c r="D167" s="661">
        <v>2</v>
      </c>
      <c r="E167" s="661">
        <v>0.7</v>
      </c>
      <c r="F167" s="661">
        <v>1.1</v>
      </c>
      <c r="G167" s="650">
        <v>58</v>
      </c>
      <c r="H167" s="649">
        <f>H165/30*50</f>
        <v>0</v>
      </c>
      <c r="I167" s="649">
        <f>I165/30*50</f>
        <v>0</v>
      </c>
      <c r="J167" s="649">
        <f>J165/30*50</f>
        <v>0</v>
      </c>
      <c r="K167" s="661">
        <v>5</v>
      </c>
      <c r="L167" s="624" t="s">
        <v>28</v>
      </c>
      <c r="M167" s="626"/>
      <c r="N167" s="735"/>
      <c r="O167" s="735"/>
      <c r="P167" s="735"/>
      <c r="Q167" s="735"/>
      <c r="R167" s="735"/>
      <c r="S167" s="735"/>
    </row>
    <row r="168" spans="1:19" ht="16.5" customHeight="1">
      <c r="A168" s="638"/>
      <c r="B168" s="636" t="s">
        <v>1996</v>
      </c>
      <c r="C168" s="681">
        <v>110</v>
      </c>
      <c r="D168" s="682">
        <v>6.5</v>
      </c>
      <c r="E168" s="682">
        <v>20.8</v>
      </c>
      <c r="F168" s="682">
        <v>3.5</v>
      </c>
      <c r="G168" s="683">
        <v>167</v>
      </c>
      <c r="H168" s="682">
        <v>46.6</v>
      </c>
      <c r="I168" s="682">
        <v>1.3</v>
      </c>
      <c r="J168" s="682">
        <v>5.2</v>
      </c>
      <c r="K168" s="682">
        <v>0.1</v>
      </c>
      <c r="L168" s="569" t="s">
        <v>1997</v>
      </c>
      <c r="M168" s="634" t="s">
        <v>2055</v>
      </c>
      <c r="N168" s="735"/>
      <c r="O168" s="735"/>
      <c r="P168" s="735"/>
      <c r="Q168" s="735"/>
      <c r="R168" s="735"/>
      <c r="S168" s="735"/>
    </row>
    <row r="169" spans="1:19" ht="16.5" customHeight="1">
      <c r="A169" s="638"/>
      <c r="B169" s="702" t="s">
        <v>2299</v>
      </c>
      <c r="C169" s="662">
        <v>200</v>
      </c>
      <c r="D169" s="663">
        <v>0.05</v>
      </c>
      <c r="E169" s="663">
        <v>0.016</v>
      </c>
      <c r="F169" s="663">
        <v>3</v>
      </c>
      <c r="G169" s="664">
        <v>12</v>
      </c>
      <c r="H169" s="663">
        <v>9.8</v>
      </c>
      <c r="I169" s="663">
        <v>1.3</v>
      </c>
      <c r="J169" s="663">
        <v>0.3</v>
      </c>
      <c r="K169" s="663">
        <v>0.03</v>
      </c>
      <c r="L169" s="542" t="s">
        <v>44</v>
      </c>
      <c r="M169" s="626" t="s">
        <v>2223</v>
      </c>
      <c r="N169" s="735"/>
      <c r="O169" s="735"/>
      <c r="P169" s="735"/>
      <c r="Q169" s="735"/>
      <c r="R169" s="735"/>
      <c r="S169" s="735"/>
    </row>
    <row r="170" spans="1:19" ht="16.5" customHeight="1">
      <c r="A170" s="638"/>
      <c r="B170" s="686" t="s">
        <v>429</v>
      </c>
      <c r="C170" s="687">
        <v>15</v>
      </c>
      <c r="D170" s="688">
        <v>0.2</v>
      </c>
      <c r="E170" s="688">
        <v>0</v>
      </c>
      <c r="F170" s="688">
        <v>10.8</v>
      </c>
      <c r="G170" s="689">
        <v>42</v>
      </c>
      <c r="H170" s="688">
        <v>1.8</v>
      </c>
      <c r="I170" s="688">
        <v>1.4</v>
      </c>
      <c r="J170" s="688">
        <v>0</v>
      </c>
      <c r="K170" s="688">
        <v>0.3</v>
      </c>
      <c r="L170" s="690" t="s">
        <v>17</v>
      </c>
      <c r="M170" s="626"/>
      <c r="N170" s="735"/>
      <c r="O170" s="735"/>
      <c r="P170" s="735"/>
      <c r="Q170" s="735"/>
      <c r="R170" s="735"/>
      <c r="S170" s="735"/>
    </row>
    <row r="171" spans="1:19" ht="16.5" customHeight="1">
      <c r="A171" s="638"/>
      <c r="B171" s="741" t="s">
        <v>2254</v>
      </c>
      <c r="C171" s="648">
        <v>29</v>
      </c>
      <c r="D171" s="649">
        <f>C171*2.3/30</f>
        <v>2.223333333333333</v>
      </c>
      <c r="E171" s="649">
        <f>C171*0.9/30</f>
        <v>0.87</v>
      </c>
      <c r="F171" s="649">
        <f>C171*15.4/30</f>
        <v>14.886666666666667</v>
      </c>
      <c r="G171" s="650">
        <f>C171*79/30</f>
        <v>76.36666666666666</v>
      </c>
      <c r="H171" s="649">
        <f>C171*5.7/30</f>
        <v>5.510000000000001</v>
      </c>
      <c r="I171" s="649">
        <f>C171*3.9/30</f>
        <v>3.77</v>
      </c>
      <c r="J171" s="649">
        <f>C171*0.4/30</f>
        <v>0.3866666666666667</v>
      </c>
      <c r="K171" s="649">
        <v>0</v>
      </c>
      <c r="L171" s="627" t="s">
        <v>21</v>
      </c>
      <c r="M171" s="626"/>
      <c r="N171" s="735"/>
      <c r="O171" s="735"/>
      <c r="P171" s="735"/>
      <c r="Q171" s="735"/>
      <c r="R171" s="735"/>
      <c r="S171" s="735"/>
    </row>
    <row r="172" spans="1:19" ht="17.25" customHeight="1">
      <c r="A172" s="638" t="s">
        <v>22</v>
      </c>
      <c r="B172" s="651"/>
      <c r="C172" s="654">
        <f>SUM(C167:C171)</f>
        <v>404</v>
      </c>
      <c r="D172" s="654">
        <f aca="true" t="shared" si="29" ref="D172:K172">SUM(D167:D171)</f>
        <v>10.973333333333333</v>
      </c>
      <c r="E172" s="654">
        <f t="shared" si="29"/>
        <v>22.386</v>
      </c>
      <c r="F172" s="654">
        <f t="shared" si="29"/>
        <v>33.28666666666666</v>
      </c>
      <c r="G172" s="654">
        <f t="shared" si="29"/>
        <v>355.3666666666667</v>
      </c>
      <c r="H172" s="654">
        <f t="shared" si="29"/>
        <v>63.71</v>
      </c>
      <c r="I172" s="654">
        <f t="shared" si="29"/>
        <v>7.77</v>
      </c>
      <c r="J172" s="654">
        <f t="shared" si="29"/>
        <v>5.886666666666667</v>
      </c>
      <c r="K172" s="654">
        <f t="shared" si="29"/>
        <v>5.43</v>
      </c>
      <c r="L172" s="627"/>
      <c r="M172" s="626"/>
      <c r="N172" s="735"/>
      <c r="O172" s="735"/>
      <c r="P172" s="735"/>
      <c r="Q172" s="735"/>
      <c r="R172" s="735"/>
      <c r="S172" s="735"/>
    </row>
    <row r="173" spans="1:19" ht="18" customHeight="1">
      <c r="A173" s="638" t="s">
        <v>120</v>
      </c>
      <c r="B173" s="647" t="s">
        <v>2062</v>
      </c>
      <c r="C173" s="643">
        <v>200</v>
      </c>
      <c r="D173" s="644">
        <v>1</v>
      </c>
      <c r="E173" s="644">
        <v>0</v>
      </c>
      <c r="F173" s="644">
        <v>20.2</v>
      </c>
      <c r="G173" s="645">
        <v>90</v>
      </c>
      <c r="H173" s="644">
        <v>14</v>
      </c>
      <c r="I173" s="644">
        <v>8</v>
      </c>
      <c r="J173" s="644">
        <v>2.8</v>
      </c>
      <c r="K173" s="644">
        <v>4</v>
      </c>
      <c r="L173" s="582" t="s">
        <v>25</v>
      </c>
      <c r="M173" s="626"/>
      <c r="N173" s="735"/>
      <c r="O173" s="735"/>
      <c r="P173" s="735"/>
      <c r="Q173" s="735"/>
      <c r="R173" s="735"/>
      <c r="S173" s="735"/>
    </row>
    <row r="174" spans="1:19" ht="15" customHeight="1">
      <c r="A174" s="638"/>
      <c r="B174" s="636"/>
      <c r="C174" s="691">
        <f aca="true" t="shared" si="30" ref="C174:K174">C173</f>
        <v>200</v>
      </c>
      <c r="D174" s="691">
        <f t="shared" si="30"/>
        <v>1</v>
      </c>
      <c r="E174" s="691">
        <f t="shared" si="30"/>
        <v>0</v>
      </c>
      <c r="F174" s="691">
        <f t="shared" si="30"/>
        <v>20.2</v>
      </c>
      <c r="G174" s="691">
        <f t="shared" si="30"/>
        <v>90</v>
      </c>
      <c r="H174" s="691">
        <f t="shared" si="30"/>
        <v>14</v>
      </c>
      <c r="I174" s="691">
        <f t="shared" si="30"/>
        <v>8</v>
      </c>
      <c r="J174" s="691">
        <f t="shared" si="30"/>
        <v>2.8</v>
      </c>
      <c r="K174" s="691">
        <f t="shared" si="30"/>
        <v>4</v>
      </c>
      <c r="L174" s="594"/>
      <c r="M174" s="626"/>
      <c r="N174" s="735"/>
      <c r="O174" s="735"/>
      <c r="P174" s="735"/>
      <c r="Q174" s="735"/>
      <c r="R174" s="735"/>
      <c r="S174" s="735"/>
    </row>
    <row r="175" spans="1:19" ht="15" customHeight="1">
      <c r="A175" s="638" t="s">
        <v>26</v>
      </c>
      <c r="B175" s="636"/>
      <c r="C175" s="723"/>
      <c r="D175" s="723"/>
      <c r="E175" s="723"/>
      <c r="F175" s="723"/>
      <c r="G175" s="723"/>
      <c r="H175" s="723"/>
      <c r="I175" s="723"/>
      <c r="J175" s="723"/>
      <c r="K175" s="723"/>
      <c r="L175" s="594"/>
      <c r="M175" s="626"/>
      <c r="N175" s="735"/>
      <c r="O175" s="735"/>
      <c r="P175" s="735"/>
      <c r="Q175" s="735"/>
      <c r="R175" s="735"/>
      <c r="S175" s="735"/>
    </row>
    <row r="176" spans="1:19" ht="16.5" customHeight="1">
      <c r="A176" s="642"/>
      <c r="B176" s="637" t="s">
        <v>2200</v>
      </c>
      <c r="C176" s="643">
        <v>52</v>
      </c>
      <c r="D176" s="659">
        <v>0.7</v>
      </c>
      <c r="E176" s="659">
        <v>2.6</v>
      </c>
      <c r="F176" s="659">
        <v>4.3</v>
      </c>
      <c r="G176" s="660">
        <v>44</v>
      </c>
      <c r="H176" s="661">
        <v>10.7</v>
      </c>
      <c r="I176" s="661">
        <v>11</v>
      </c>
      <c r="J176" s="661">
        <v>0.4</v>
      </c>
      <c r="K176" s="659">
        <v>6</v>
      </c>
      <c r="L176" s="628" t="s">
        <v>200</v>
      </c>
      <c r="M176" s="626" t="s">
        <v>2192</v>
      </c>
      <c r="N176" s="735"/>
      <c r="O176" s="735"/>
      <c r="P176" s="735"/>
      <c r="Q176" s="735"/>
      <c r="R176" s="735"/>
      <c r="S176" s="735"/>
    </row>
    <row r="177" spans="1:19" ht="21.75" customHeight="1">
      <c r="A177" s="638"/>
      <c r="B177" s="759" t="s">
        <v>2310</v>
      </c>
      <c r="C177" s="643" t="s">
        <v>234</v>
      </c>
      <c r="D177" s="644">
        <v>6.4</v>
      </c>
      <c r="E177" s="644">
        <v>5.1</v>
      </c>
      <c r="F177" s="644">
        <v>34</v>
      </c>
      <c r="G177" s="645">
        <v>208</v>
      </c>
      <c r="H177" s="644">
        <v>108</v>
      </c>
      <c r="I177" s="644">
        <v>41.9</v>
      </c>
      <c r="J177" s="644">
        <v>1.5</v>
      </c>
      <c r="K177" s="644">
        <v>6.8</v>
      </c>
      <c r="L177" s="628" t="s">
        <v>2273</v>
      </c>
      <c r="M177" s="635"/>
      <c r="N177" s="735"/>
      <c r="O177" s="735"/>
      <c r="P177" s="735"/>
      <c r="Q177" s="735"/>
      <c r="R177" s="735"/>
      <c r="S177" s="735"/>
    </row>
    <row r="178" spans="1:19" ht="21.75" customHeight="1">
      <c r="A178" s="638"/>
      <c r="B178" s="701" t="s">
        <v>2259</v>
      </c>
      <c r="C178" s="643">
        <v>75</v>
      </c>
      <c r="D178" s="644">
        <v>11.4</v>
      </c>
      <c r="E178" s="644">
        <v>11.4</v>
      </c>
      <c r="F178" s="644">
        <v>5.3</v>
      </c>
      <c r="G178" s="645">
        <v>170</v>
      </c>
      <c r="H178" s="644">
        <v>21.4</v>
      </c>
      <c r="I178" s="644">
        <v>18.9</v>
      </c>
      <c r="J178" s="644">
        <v>2.2</v>
      </c>
      <c r="K178" s="644">
        <v>0.1</v>
      </c>
      <c r="L178" s="624" t="s">
        <v>1435</v>
      </c>
      <c r="M178" s="635"/>
      <c r="N178" s="735"/>
      <c r="O178" s="735"/>
      <c r="P178" s="735"/>
      <c r="Q178" s="735"/>
      <c r="R178" s="735"/>
      <c r="S178" s="735"/>
    </row>
    <row r="179" spans="1:19" ht="15.75" customHeight="1">
      <c r="A179" s="638"/>
      <c r="B179" s="637" t="s">
        <v>172</v>
      </c>
      <c r="C179" s="724">
        <v>130</v>
      </c>
      <c r="D179" s="661">
        <v>2.7</v>
      </c>
      <c r="E179" s="661">
        <v>4.2</v>
      </c>
      <c r="F179" s="661">
        <v>8.4</v>
      </c>
      <c r="G179" s="700">
        <v>81</v>
      </c>
      <c r="H179" s="661">
        <v>69.9</v>
      </c>
      <c r="I179" s="661">
        <v>26.5</v>
      </c>
      <c r="J179" s="661">
        <v>1.1</v>
      </c>
      <c r="K179" s="661">
        <v>23.1</v>
      </c>
      <c r="L179" s="624" t="s">
        <v>173</v>
      </c>
      <c r="M179" s="635"/>
      <c r="N179" s="735"/>
      <c r="O179" s="735"/>
      <c r="P179" s="735"/>
      <c r="Q179" s="735"/>
      <c r="R179" s="735"/>
      <c r="S179" s="735"/>
    </row>
    <row r="180" spans="1:19" ht="15.75" customHeight="1">
      <c r="A180" s="638"/>
      <c r="B180" s="713" t="s">
        <v>2198</v>
      </c>
      <c r="C180" s="662">
        <v>180</v>
      </c>
      <c r="D180" s="663">
        <v>0.3</v>
      </c>
      <c r="E180" s="663">
        <v>0.2</v>
      </c>
      <c r="F180" s="663">
        <v>10</v>
      </c>
      <c r="G180" s="664">
        <v>42</v>
      </c>
      <c r="H180" s="663">
        <v>9</v>
      </c>
      <c r="I180" s="663">
        <v>4.2</v>
      </c>
      <c r="J180" s="663">
        <v>0.9</v>
      </c>
      <c r="K180" s="663">
        <v>2.8</v>
      </c>
      <c r="L180" s="630" t="s">
        <v>2199</v>
      </c>
      <c r="M180" s="635"/>
      <c r="N180" s="735"/>
      <c r="O180" s="735"/>
      <c r="P180" s="735"/>
      <c r="Q180" s="735"/>
      <c r="R180" s="735"/>
      <c r="S180" s="735"/>
    </row>
    <row r="181" spans="1:19" ht="16.5" customHeight="1">
      <c r="A181" s="638"/>
      <c r="B181" s="636" t="s">
        <v>2293</v>
      </c>
      <c r="C181" s="643">
        <v>32</v>
      </c>
      <c r="D181" s="644">
        <f>C181*1.3/20</f>
        <v>2.08</v>
      </c>
      <c r="E181" s="644">
        <f>C181*0.2/20</f>
        <v>0.32</v>
      </c>
      <c r="F181" s="644">
        <f>C181*8.2/20</f>
        <v>13.12</v>
      </c>
      <c r="G181" s="645">
        <f>C181*41/20</f>
        <v>65.6</v>
      </c>
      <c r="H181" s="644">
        <f>C181*7/20</f>
        <v>11.2</v>
      </c>
      <c r="I181" s="644">
        <f>C181*9.4/20</f>
        <v>15.040000000000001</v>
      </c>
      <c r="J181" s="644">
        <f>C181*0.8/20</f>
        <v>1.28</v>
      </c>
      <c r="K181" s="644">
        <v>0</v>
      </c>
      <c r="L181" s="627" t="s">
        <v>37</v>
      </c>
      <c r="M181" s="635"/>
      <c r="N181" s="735"/>
      <c r="O181" s="735"/>
      <c r="P181" s="735"/>
      <c r="Q181" s="735"/>
      <c r="R181" s="735"/>
      <c r="S181" s="735"/>
    </row>
    <row r="182" spans="1:19" ht="13.5" customHeight="1">
      <c r="A182" s="638" t="s">
        <v>38</v>
      </c>
      <c r="B182" s="656"/>
      <c r="C182" s="703">
        <v>689</v>
      </c>
      <c r="D182" s="704">
        <f aca="true" t="shared" si="31" ref="D182:K182">SUM(D176:D181)</f>
        <v>23.58</v>
      </c>
      <c r="E182" s="704">
        <f t="shared" si="31"/>
        <v>23.82</v>
      </c>
      <c r="F182" s="704">
        <f t="shared" si="31"/>
        <v>75.11999999999999</v>
      </c>
      <c r="G182" s="673">
        <f t="shared" si="31"/>
        <v>610.6</v>
      </c>
      <c r="H182" s="673">
        <f t="shared" si="31"/>
        <v>230.2</v>
      </c>
      <c r="I182" s="673">
        <f t="shared" si="31"/>
        <v>117.54</v>
      </c>
      <c r="J182" s="673">
        <f t="shared" si="31"/>
        <v>7.38</v>
      </c>
      <c r="K182" s="673">
        <f t="shared" si="31"/>
        <v>38.8</v>
      </c>
      <c r="L182" s="628"/>
      <c r="M182" s="635"/>
      <c r="N182" s="735"/>
      <c r="O182" s="735"/>
      <c r="P182" s="735"/>
      <c r="Q182" s="735"/>
      <c r="R182" s="735"/>
      <c r="S182" s="735"/>
    </row>
    <row r="183" spans="1:19" ht="13.5" customHeight="1">
      <c r="A183" s="638" t="s">
        <v>39</v>
      </c>
      <c r="B183" s="656"/>
      <c r="C183" s="709"/>
      <c r="D183" s="710"/>
      <c r="E183" s="710"/>
      <c r="F183" s="710"/>
      <c r="G183" s="711"/>
      <c r="H183" s="711"/>
      <c r="I183" s="711"/>
      <c r="J183" s="711"/>
      <c r="K183" s="711"/>
      <c r="L183" s="628"/>
      <c r="M183" s="635"/>
      <c r="N183" s="735"/>
      <c r="O183" s="735"/>
      <c r="P183" s="735"/>
      <c r="Q183" s="735"/>
      <c r="R183" s="735"/>
      <c r="S183" s="735"/>
    </row>
    <row r="184" spans="1:19" ht="16.5" customHeight="1">
      <c r="A184" s="717"/>
      <c r="B184" s="637" t="s">
        <v>2232</v>
      </c>
      <c r="C184" s="643">
        <v>51</v>
      </c>
      <c r="D184" s="659">
        <v>0.7</v>
      </c>
      <c r="E184" s="659">
        <v>3.2</v>
      </c>
      <c r="F184" s="659">
        <v>3.8</v>
      </c>
      <c r="G184" s="660">
        <v>47</v>
      </c>
      <c r="H184" s="661">
        <v>16.8</v>
      </c>
      <c r="I184" s="661">
        <v>10.7</v>
      </c>
      <c r="J184" s="661">
        <v>0.4</v>
      </c>
      <c r="K184" s="659">
        <v>6.7</v>
      </c>
      <c r="L184" s="624" t="s">
        <v>628</v>
      </c>
      <c r="M184" s="635" t="s">
        <v>2203</v>
      </c>
      <c r="N184" s="735"/>
      <c r="O184" s="735"/>
      <c r="P184" s="735"/>
      <c r="Q184" s="735"/>
      <c r="R184" s="735"/>
      <c r="S184" s="735"/>
    </row>
    <row r="185" spans="1:19" ht="16.5" customHeight="1">
      <c r="A185" s="642"/>
      <c r="B185" s="647" t="s">
        <v>2260</v>
      </c>
      <c r="C185" s="643">
        <v>80</v>
      </c>
      <c r="D185" s="644">
        <v>11.6</v>
      </c>
      <c r="E185" s="644">
        <v>8.9</v>
      </c>
      <c r="F185" s="644">
        <v>6.9</v>
      </c>
      <c r="G185" s="645">
        <v>154</v>
      </c>
      <c r="H185" s="644">
        <v>28.1</v>
      </c>
      <c r="I185" s="644">
        <v>19.2</v>
      </c>
      <c r="J185" s="644">
        <v>0.9</v>
      </c>
      <c r="K185" s="644">
        <v>0.4</v>
      </c>
      <c r="L185" s="624" t="s">
        <v>1514</v>
      </c>
      <c r="M185" s="635"/>
      <c r="N185" s="735"/>
      <c r="O185" s="735"/>
      <c r="P185" s="735"/>
      <c r="Q185" s="735"/>
      <c r="R185" s="735"/>
      <c r="S185" s="735"/>
    </row>
    <row r="186" spans="1:19" ht="16.5" customHeight="1">
      <c r="A186" s="674"/>
      <c r="B186" s="636" t="s">
        <v>2311</v>
      </c>
      <c r="C186" s="643">
        <v>130</v>
      </c>
      <c r="D186" s="644">
        <v>4</v>
      </c>
      <c r="E186" s="644">
        <v>4.4</v>
      </c>
      <c r="F186" s="644">
        <v>17.7</v>
      </c>
      <c r="G186" s="645">
        <v>126</v>
      </c>
      <c r="H186" s="644">
        <v>7.3</v>
      </c>
      <c r="I186" s="644">
        <v>62.4</v>
      </c>
      <c r="J186" s="644">
        <v>2.1</v>
      </c>
      <c r="K186" s="644">
        <v>0</v>
      </c>
      <c r="L186" s="624" t="s">
        <v>150</v>
      </c>
      <c r="M186" s="635"/>
      <c r="N186" s="735"/>
      <c r="O186" s="735"/>
      <c r="P186" s="735"/>
      <c r="Q186" s="735"/>
      <c r="R186" s="735"/>
      <c r="S186" s="735"/>
    </row>
    <row r="187" spans="1:19" ht="16.5" customHeight="1">
      <c r="A187" s="674"/>
      <c r="B187" s="713" t="s">
        <v>2177</v>
      </c>
      <c r="C187" s="662">
        <v>200</v>
      </c>
      <c r="D187" s="663">
        <v>0.3</v>
      </c>
      <c r="E187" s="663">
        <v>0</v>
      </c>
      <c r="F187" s="663">
        <v>6.9</v>
      </c>
      <c r="G187" s="664">
        <v>28.8</v>
      </c>
      <c r="H187" s="663">
        <v>6</v>
      </c>
      <c r="I187" s="663">
        <v>5.4</v>
      </c>
      <c r="J187" s="663">
        <v>0.79</v>
      </c>
      <c r="K187" s="663">
        <v>0.76</v>
      </c>
      <c r="L187" s="630" t="s">
        <v>2178</v>
      </c>
      <c r="M187" s="635"/>
      <c r="N187" s="735"/>
      <c r="O187" s="735"/>
      <c r="P187" s="735"/>
      <c r="Q187" s="735"/>
      <c r="R187" s="735"/>
      <c r="S187" s="735"/>
    </row>
    <row r="188" spans="1:19" ht="16.5" customHeight="1">
      <c r="A188" s="674"/>
      <c r="B188" s="636" t="s">
        <v>1701</v>
      </c>
      <c r="C188" s="681">
        <v>50</v>
      </c>
      <c r="D188" s="682">
        <v>3.6</v>
      </c>
      <c r="E188" s="682">
        <v>6.2</v>
      </c>
      <c r="F188" s="682">
        <v>25.1</v>
      </c>
      <c r="G188" s="683">
        <v>171.8</v>
      </c>
      <c r="H188" s="682">
        <v>9.9</v>
      </c>
      <c r="I188" s="682">
        <v>13.7</v>
      </c>
      <c r="J188" s="682">
        <v>0.6</v>
      </c>
      <c r="K188" s="682">
        <v>0</v>
      </c>
      <c r="L188" s="549" t="s">
        <v>1702</v>
      </c>
      <c r="M188" s="635"/>
      <c r="N188" s="735"/>
      <c r="O188" s="735"/>
      <c r="P188" s="735"/>
      <c r="Q188" s="735"/>
      <c r="R188" s="735"/>
      <c r="S188" s="735"/>
    </row>
    <row r="189" spans="1:19" ht="16.5" customHeight="1">
      <c r="A189" s="674"/>
      <c r="B189" s="636" t="s">
        <v>2293</v>
      </c>
      <c r="C189" s="643">
        <v>18</v>
      </c>
      <c r="D189" s="644">
        <f>C189*1.3/20</f>
        <v>1.1700000000000002</v>
      </c>
      <c r="E189" s="644">
        <f>C189*0.2/20</f>
        <v>0.18</v>
      </c>
      <c r="F189" s="644">
        <f>C189*8.2/20</f>
        <v>7.38</v>
      </c>
      <c r="G189" s="645">
        <f>C189*41/20</f>
        <v>36.9</v>
      </c>
      <c r="H189" s="644">
        <f>C189*7/20</f>
        <v>6.3</v>
      </c>
      <c r="I189" s="644">
        <f>C189*9.4/20</f>
        <v>8.46</v>
      </c>
      <c r="J189" s="644">
        <f>C189*0.8/20</f>
        <v>0.72</v>
      </c>
      <c r="K189" s="644">
        <v>0</v>
      </c>
      <c r="L189" s="627" t="s">
        <v>37</v>
      </c>
      <c r="M189" s="635"/>
      <c r="N189" s="735"/>
      <c r="O189" s="735"/>
      <c r="P189" s="735"/>
      <c r="Q189" s="735"/>
      <c r="R189" s="735"/>
      <c r="S189" s="735"/>
    </row>
    <row r="190" spans="1:19" ht="18.75" customHeight="1">
      <c r="A190" s="638" t="s">
        <v>93</v>
      </c>
      <c r="B190" s="656"/>
      <c r="C190" s="703">
        <f aca="true" t="shared" si="32" ref="C190:K190">SUM(C184:C189)</f>
        <v>529</v>
      </c>
      <c r="D190" s="704">
        <f t="shared" si="32"/>
        <v>21.37</v>
      </c>
      <c r="E190" s="704">
        <f t="shared" si="32"/>
        <v>22.88</v>
      </c>
      <c r="F190" s="704">
        <f t="shared" si="32"/>
        <v>67.78</v>
      </c>
      <c r="G190" s="673">
        <f t="shared" si="32"/>
        <v>564.5</v>
      </c>
      <c r="H190" s="704">
        <f t="shared" si="32"/>
        <v>74.4</v>
      </c>
      <c r="I190" s="704">
        <f t="shared" si="32"/>
        <v>119.86000000000001</v>
      </c>
      <c r="J190" s="704">
        <f t="shared" si="32"/>
        <v>5.51</v>
      </c>
      <c r="K190" s="704">
        <f t="shared" si="32"/>
        <v>7.86</v>
      </c>
      <c r="L190" s="542"/>
      <c r="M190" s="635"/>
      <c r="N190" s="735"/>
      <c r="O190" s="735"/>
      <c r="P190" s="735"/>
      <c r="Q190" s="735"/>
      <c r="R190" s="735"/>
      <c r="S190" s="735"/>
    </row>
    <row r="191" spans="1:13" ht="30" customHeight="1">
      <c r="A191" s="674" t="s">
        <v>163</v>
      </c>
      <c r="B191" s="675"/>
      <c r="C191" s="705"/>
      <c r="D191" s="676">
        <f>SUM(D172+D182+D190+D174)</f>
        <v>56.92333333333333</v>
      </c>
      <c r="E191" s="676">
        <f>SUM(E172+E182+E190+E174)</f>
        <v>69.086</v>
      </c>
      <c r="F191" s="676">
        <f>SUM(F172+F182+F190+F174)</f>
        <v>196.38666666666666</v>
      </c>
      <c r="G191" s="676">
        <f>G172+G182+G190+G174</f>
        <v>1620.4666666666667</v>
      </c>
      <c r="H191" s="676">
        <f>H172+H182+H190+H174</f>
        <v>382.30999999999995</v>
      </c>
      <c r="I191" s="676">
        <f>I172+I182+I190+I174</f>
        <v>253.17000000000002</v>
      </c>
      <c r="J191" s="676">
        <f>J172+J182+J190+J174</f>
        <v>21.576666666666664</v>
      </c>
      <c r="K191" s="676">
        <f>K172+K182+K190+K174</f>
        <v>56.089999999999996</v>
      </c>
      <c r="L191" s="671"/>
      <c r="M191" s="626"/>
    </row>
    <row r="192" spans="1:13" ht="15" customHeight="1">
      <c r="A192" s="908" t="s">
        <v>164</v>
      </c>
      <c r="B192" s="908"/>
      <c r="C192" s="908"/>
      <c r="D192" s="908"/>
      <c r="E192" s="908"/>
      <c r="F192" s="908"/>
      <c r="G192" s="908"/>
      <c r="H192" s="640"/>
      <c r="I192" s="640"/>
      <c r="J192" s="640"/>
      <c r="K192" s="640"/>
      <c r="L192" s="641"/>
      <c r="M192" s="626"/>
    </row>
    <row r="193" spans="1:13" ht="15" customHeight="1">
      <c r="A193" s="638" t="s">
        <v>15</v>
      </c>
      <c r="B193" s="639"/>
      <c r="C193" s="640"/>
      <c r="D193" s="640"/>
      <c r="E193" s="640"/>
      <c r="F193" s="640"/>
      <c r="G193" s="640"/>
      <c r="H193" s="640"/>
      <c r="I193" s="640"/>
      <c r="J193" s="640"/>
      <c r="K193" s="640"/>
      <c r="L193" s="641"/>
      <c r="M193" s="626"/>
    </row>
    <row r="194" spans="1:13" ht="16.5" customHeight="1">
      <c r="A194" s="642"/>
      <c r="B194" s="647" t="s">
        <v>141</v>
      </c>
      <c r="C194" s="760">
        <v>15</v>
      </c>
      <c r="D194" s="663">
        <v>2.7</v>
      </c>
      <c r="E194" s="663">
        <v>6.2</v>
      </c>
      <c r="F194" s="663">
        <v>0</v>
      </c>
      <c r="G194" s="664">
        <v>67</v>
      </c>
      <c r="H194" s="663">
        <v>103.9</v>
      </c>
      <c r="I194" s="663">
        <v>4.1</v>
      </c>
      <c r="J194" s="663">
        <v>0.1</v>
      </c>
      <c r="K194" s="663">
        <v>0.2</v>
      </c>
      <c r="L194" s="624" t="s">
        <v>142</v>
      </c>
      <c r="M194" s="761"/>
    </row>
    <row r="195" spans="1:13" ht="15" customHeight="1">
      <c r="A195" s="638"/>
      <c r="B195" s="637" t="s">
        <v>2312</v>
      </c>
      <c r="C195" s="643" t="s">
        <v>2319</v>
      </c>
      <c r="D195" s="644">
        <v>2.1</v>
      </c>
      <c r="E195" s="644">
        <v>0.3</v>
      </c>
      <c r="F195" s="644">
        <v>25.4</v>
      </c>
      <c r="G195" s="645">
        <v>113</v>
      </c>
      <c r="H195" s="644">
        <v>3.7</v>
      </c>
      <c r="I195" s="644">
        <v>15.3</v>
      </c>
      <c r="J195" s="644">
        <v>0.3</v>
      </c>
      <c r="K195" s="644">
        <v>0</v>
      </c>
      <c r="L195" s="624" t="s">
        <v>51</v>
      </c>
      <c r="M195" s="633"/>
    </row>
    <row r="196" spans="1:13" ht="15" customHeight="1">
      <c r="A196" s="638"/>
      <c r="B196" s="647" t="s">
        <v>52</v>
      </c>
      <c r="C196" s="643">
        <v>200</v>
      </c>
      <c r="D196" s="644">
        <v>2.97</v>
      </c>
      <c r="E196" s="644">
        <v>2.6</v>
      </c>
      <c r="F196" s="644">
        <v>13.9</v>
      </c>
      <c r="G196" s="645">
        <v>91</v>
      </c>
      <c r="H196" s="644">
        <v>126.5</v>
      </c>
      <c r="I196" s="644">
        <v>15.4</v>
      </c>
      <c r="J196" s="644">
        <v>0.4</v>
      </c>
      <c r="K196" s="644">
        <v>1.5</v>
      </c>
      <c r="L196" s="542" t="s">
        <v>53</v>
      </c>
      <c r="M196" s="761"/>
    </row>
    <row r="197" spans="1:13" ht="15" customHeight="1">
      <c r="A197" s="638"/>
      <c r="B197" s="741" t="s">
        <v>2254</v>
      </c>
      <c r="C197" s="648">
        <v>28</v>
      </c>
      <c r="D197" s="649">
        <f>C197*2.3/30</f>
        <v>2.1466666666666665</v>
      </c>
      <c r="E197" s="649">
        <f>C197*0.9/30</f>
        <v>0.84</v>
      </c>
      <c r="F197" s="649">
        <f>C197*15.4/30</f>
        <v>14.373333333333333</v>
      </c>
      <c r="G197" s="650">
        <f>C197*79/30</f>
        <v>73.73333333333333</v>
      </c>
      <c r="H197" s="649">
        <f>C197*5.7/30</f>
        <v>5.319999999999999</v>
      </c>
      <c r="I197" s="649">
        <f>C197*3.9/30</f>
        <v>3.64</v>
      </c>
      <c r="J197" s="649">
        <f>C197*0.4/30</f>
        <v>0.37333333333333335</v>
      </c>
      <c r="K197" s="649">
        <v>0</v>
      </c>
      <c r="L197" s="627" t="s">
        <v>21</v>
      </c>
      <c r="M197" s="626"/>
    </row>
    <row r="198" spans="1:13" ht="15" customHeight="1">
      <c r="A198" s="638" t="s">
        <v>22</v>
      </c>
      <c r="B198" s="651"/>
      <c r="C198" s="654">
        <v>446</v>
      </c>
      <c r="D198" s="653">
        <f aca="true" t="shared" si="33" ref="D198:K198">SUM(D194:D197)</f>
        <v>9.916666666666668</v>
      </c>
      <c r="E198" s="653">
        <f t="shared" si="33"/>
        <v>9.94</v>
      </c>
      <c r="F198" s="653">
        <f t="shared" si="33"/>
        <v>53.67333333333333</v>
      </c>
      <c r="G198" s="654">
        <f t="shared" si="33"/>
        <v>344.73333333333335</v>
      </c>
      <c r="H198" s="654">
        <f t="shared" si="33"/>
        <v>239.42000000000002</v>
      </c>
      <c r="I198" s="654">
        <f t="shared" si="33"/>
        <v>38.44</v>
      </c>
      <c r="J198" s="654">
        <f t="shared" si="33"/>
        <v>1.1733333333333333</v>
      </c>
      <c r="K198" s="654">
        <f t="shared" si="33"/>
        <v>1.7</v>
      </c>
      <c r="L198" s="627"/>
      <c r="M198" s="626"/>
    </row>
    <row r="199" spans="1:13" ht="15" customHeight="1">
      <c r="A199" s="638" t="s">
        <v>120</v>
      </c>
      <c r="B199" s="636" t="s">
        <v>720</v>
      </c>
      <c r="C199" s="681">
        <v>70</v>
      </c>
      <c r="D199" s="682">
        <v>1.1</v>
      </c>
      <c r="E199" s="682">
        <v>0.4</v>
      </c>
      <c r="F199" s="682">
        <v>14.7</v>
      </c>
      <c r="G199" s="683">
        <v>67</v>
      </c>
      <c r="H199" s="682">
        <v>5.6</v>
      </c>
      <c r="I199" s="682">
        <v>29.4</v>
      </c>
      <c r="J199" s="682">
        <v>0.4</v>
      </c>
      <c r="K199" s="682">
        <v>7</v>
      </c>
      <c r="L199" s="594" t="s">
        <v>56</v>
      </c>
      <c r="M199" s="626"/>
    </row>
    <row r="200" spans="1:13" ht="15" customHeight="1">
      <c r="A200" s="638"/>
      <c r="B200" s="636" t="s">
        <v>722</v>
      </c>
      <c r="C200" s="681">
        <v>60</v>
      </c>
      <c r="D200" s="682">
        <v>0.5</v>
      </c>
      <c r="E200" s="682">
        <v>0.1</v>
      </c>
      <c r="F200" s="682">
        <v>4.6</v>
      </c>
      <c r="G200" s="683">
        <v>23</v>
      </c>
      <c r="H200" s="682">
        <v>21</v>
      </c>
      <c r="I200" s="682">
        <v>6.6</v>
      </c>
      <c r="J200" s="682">
        <v>0.1</v>
      </c>
      <c r="K200" s="682">
        <v>22.8</v>
      </c>
      <c r="L200" s="594" t="s">
        <v>56</v>
      </c>
      <c r="M200" s="626"/>
    </row>
    <row r="201" spans="1:13" ht="15" customHeight="1">
      <c r="A201" s="638"/>
      <c r="B201" s="636"/>
      <c r="C201" s="691">
        <f>C199+C200</f>
        <v>130</v>
      </c>
      <c r="D201" s="691">
        <f aca="true" t="shared" si="34" ref="D201:K201">D199+D200</f>
        <v>1.6</v>
      </c>
      <c r="E201" s="691">
        <f t="shared" si="34"/>
        <v>0.5</v>
      </c>
      <c r="F201" s="691">
        <f t="shared" si="34"/>
        <v>19.299999999999997</v>
      </c>
      <c r="G201" s="691">
        <f t="shared" si="34"/>
        <v>90</v>
      </c>
      <c r="H201" s="691">
        <f t="shared" si="34"/>
        <v>26.6</v>
      </c>
      <c r="I201" s="691">
        <f t="shared" si="34"/>
        <v>36</v>
      </c>
      <c r="J201" s="691">
        <f t="shared" si="34"/>
        <v>0.5</v>
      </c>
      <c r="K201" s="691">
        <f t="shared" si="34"/>
        <v>29.8</v>
      </c>
      <c r="L201" s="594"/>
      <c r="M201" s="626"/>
    </row>
    <row r="202" spans="1:13" ht="15" customHeight="1">
      <c r="A202" s="638" t="s">
        <v>26</v>
      </c>
      <c r="B202" s="636"/>
      <c r="C202" s="723"/>
      <c r="D202" s="723"/>
      <c r="E202" s="723"/>
      <c r="F202" s="723"/>
      <c r="G202" s="723"/>
      <c r="H202" s="723"/>
      <c r="I202" s="723"/>
      <c r="J202" s="723"/>
      <c r="K202" s="723"/>
      <c r="L202" s="594"/>
      <c r="M202" s="626"/>
    </row>
    <row r="203" spans="1:13" ht="18.75" customHeight="1">
      <c r="A203" s="642"/>
      <c r="B203" s="637" t="s">
        <v>2233</v>
      </c>
      <c r="C203" s="643" t="s">
        <v>2203</v>
      </c>
      <c r="D203" s="659">
        <v>0.7</v>
      </c>
      <c r="E203" s="659">
        <v>2</v>
      </c>
      <c r="F203" s="659">
        <v>3.5</v>
      </c>
      <c r="G203" s="660">
        <v>36</v>
      </c>
      <c r="H203" s="661">
        <v>16</v>
      </c>
      <c r="I203" s="661">
        <v>11.6</v>
      </c>
      <c r="J203" s="661">
        <v>0.5</v>
      </c>
      <c r="K203" s="659">
        <v>2.2</v>
      </c>
      <c r="L203" s="628" t="s">
        <v>637</v>
      </c>
      <c r="M203" s="626" t="s">
        <v>2203</v>
      </c>
    </row>
    <row r="204" spans="1:13" ht="33" customHeight="1">
      <c r="A204" s="638"/>
      <c r="B204" s="636" t="s">
        <v>2282</v>
      </c>
      <c r="C204" s="643" t="s">
        <v>346</v>
      </c>
      <c r="D204" s="644">
        <v>6.7</v>
      </c>
      <c r="E204" s="644">
        <v>2.6</v>
      </c>
      <c r="F204" s="644">
        <v>14.1</v>
      </c>
      <c r="G204" s="645">
        <v>107</v>
      </c>
      <c r="H204" s="644">
        <v>23.4</v>
      </c>
      <c r="I204" s="644">
        <v>29</v>
      </c>
      <c r="J204" s="644">
        <v>1.2</v>
      </c>
      <c r="K204" s="644">
        <v>19</v>
      </c>
      <c r="L204" s="549" t="s">
        <v>2283</v>
      </c>
      <c r="M204" s="626"/>
    </row>
    <row r="205" spans="1:13" ht="15.75" customHeight="1">
      <c r="A205" s="638"/>
      <c r="B205" s="713" t="s">
        <v>2261</v>
      </c>
      <c r="C205" s="662">
        <v>80</v>
      </c>
      <c r="D205" s="714">
        <v>11.3</v>
      </c>
      <c r="E205" s="762">
        <v>18</v>
      </c>
      <c r="F205" s="762">
        <v>4.67</v>
      </c>
      <c r="G205" s="763">
        <v>227.5</v>
      </c>
      <c r="H205" s="714">
        <v>24</v>
      </c>
      <c r="I205" s="714">
        <v>13</v>
      </c>
      <c r="J205" s="762">
        <v>3.96</v>
      </c>
      <c r="K205" s="714">
        <v>8.7</v>
      </c>
      <c r="L205" s="630" t="s">
        <v>2176</v>
      </c>
      <c r="M205" s="626"/>
    </row>
    <row r="206" spans="1:13" ht="15.75" customHeight="1">
      <c r="A206" s="638"/>
      <c r="B206" s="637" t="s">
        <v>41</v>
      </c>
      <c r="C206" s="643">
        <v>130</v>
      </c>
      <c r="D206" s="672">
        <v>2.65</v>
      </c>
      <c r="E206" s="672">
        <v>4.16</v>
      </c>
      <c r="F206" s="672">
        <v>17.72</v>
      </c>
      <c r="G206" s="645">
        <v>119.16</v>
      </c>
      <c r="H206" s="672">
        <v>32</v>
      </c>
      <c r="I206" s="624">
        <v>24</v>
      </c>
      <c r="J206" s="644">
        <v>0.9</v>
      </c>
      <c r="K206" s="644">
        <v>15.7</v>
      </c>
      <c r="L206" s="624" t="s">
        <v>42</v>
      </c>
      <c r="M206" s="626"/>
    </row>
    <row r="207" spans="1:13" ht="15.75" customHeight="1">
      <c r="A207" s="638"/>
      <c r="B207" s="695" t="s">
        <v>2313</v>
      </c>
      <c r="C207" s="643">
        <v>180</v>
      </c>
      <c r="D207" s="663">
        <v>0.4</v>
      </c>
      <c r="E207" s="663">
        <v>0</v>
      </c>
      <c r="F207" s="663">
        <v>21.5</v>
      </c>
      <c r="G207" s="645">
        <v>87</v>
      </c>
      <c r="H207" s="663">
        <v>28.63</v>
      </c>
      <c r="I207" s="663">
        <v>5.4</v>
      </c>
      <c r="J207" s="663">
        <v>1.11</v>
      </c>
      <c r="K207" s="663">
        <v>0.4</v>
      </c>
      <c r="L207" s="542" t="s">
        <v>65</v>
      </c>
      <c r="M207" s="626" t="s">
        <v>2179</v>
      </c>
    </row>
    <row r="208" spans="1:13" ht="15.75" customHeight="1">
      <c r="A208" s="638"/>
      <c r="B208" s="636" t="s">
        <v>2291</v>
      </c>
      <c r="C208" s="643">
        <v>16</v>
      </c>
      <c r="D208" s="644">
        <f>C208*1.6/20</f>
        <v>1.28</v>
      </c>
      <c r="E208" s="644">
        <f>C208*0.2/20</f>
        <v>0.16</v>
      </c>
      <c r="F208" s="644">
        <f>C208*9.8/20</f>
        <v>7.840000000000001</v>
      </c>
      <c r="G208" s="645">
        <f>C208*48/20</f>
        <v>38.4</v>
      </c>
      <c r="H208" s="644">
        <f>C208*4.6/20</f>
        <v>3.6799999999999997</v>
      </c>
      <c r="I208" s="644">
        <f>C208*6.6/20</f>
        <v>5.279999999999999</v>
      </c>
      <c r="J208" s="644">
        <f>C208*0.4/20</f>
        <v>0.32</v>
      </c>
      <c r="K208" s="644">
        <v>0</v>
      </c>
      <c r="L208" s="627" t="s">
        <v>35</v>
      </c>
      <c r="M208" s="626"/>
    </row>
    <row r="209" spans="1:13" ht="16.5" customHeight="1">
      <c r="A209" s="638"/>
      <c r="B209" s="636" t="s">
        <v>2293</v>
      </c>
      <c r="C209" s="643">
        <v>17</v>
      </c>
      <c r="D209" s="644">
        <f>C209*1.3/20</f>
        <v>1.105</v>
      </c>
      <c r="E209" s="644">
        <f>C209*0.2/20</f>
        <v>0.17</v>
      </c>
      <c r="F209" s="644">
        <f>C209*8.2/20</f>
        <v>6.969999999999999</v>
      </c>
      <c r="G209" s="645">
        <f>C209*41/20</f>
        <v>34.85</v>
      </c>
      <c r="H209" s="644">
        <f>C209*7/20</f>
        <v>5.95</v>
      </c>
      <c r="I209" s="644">
        <f>C209*9.4/20</f>
        <v>7.99</v>
      </c>
      <c r="J209" s="644">
        <f>C209*0.8/20</f>
        <v>0.68</v>
      </c>
      <c r="K209" s="644">
        <v>0</v>
      </c>
      <c r="L209" s="627" t="s">
        <v>37</v>
      </c>
      <c r="M209" s="626"/>
    </row>
    <row r="210" spans="1:19" ht="16.5" customHeight="1">
      <c r="A210" s="638" t="s">
        <v>38</v>
      </c>
      <c r="B210" s="656"/>
      <c r="C210" s="703">
        <v>689</v>
      </c>
      <c r="D210" s="704">
        <f aca="true" t="shared" si="35" ref="D210:K210">SUM(D203:D209)</f>
        <v>24.135</v>
      </c>
      <c r="E210" s="704">
        <f t="shared" si="35"/>
        <v>27.090000000000003</v>
      </c>
      <c r="F210" s="704">
        <f t="shared" si="35"/>
        <v>76.3</v>
      </c>
      <c r="G210" s="673">
        <f t="shared" si="35"/>
        <v>649.91</v>
      </c>
      <c r="H210" s="673">
        <f t="shared" si="35"/>
        <v>133.66</v>
      </c>
      <c r="I210" s="673">
        <f t="shared" si="35"/>
        <v>96.27</v>
      </c>
      <c r="J210" s="673">
        <f t="shared" si="35"/>
        <v>8.670000000000002</v>
      </c>
      <c r="K210" s="673">
        <f t="shared" si="35"/>
        <v>45.99999999999999</v>
      </c>
      <c r="L210" s="628"/>
      <c r="M210" s="635"/>
      <c r="N210" s="735"/>
      <c r="O210" s="735"/>
      <c r="P210" s="735"/>
      <c r="Q210" s="735"/>
      <c r="R210" s="735"/>
      <c r="S210" s="735"/>
    </row>
    <row r="211" spans="1:19" ht="16.5" customHeight="1">
      <c r="A211" s="638" t="s">
        <v>39</v>
      </c>
      <c r="B211" s="656"/>
      <c r="C211" s="709"/>
      <c r="D211" s="710"/>
      <c r="E211" s="710"/>
      <c r="F211" s="710"/>
      <c r="G211" s="711"/>
      <c r="H211" s="711"/>
      <c r="I211" s="711"/>
      <c r="J211" s="711"/>
      <c r="K211" s="711"/>
      <c r="L211" s="628"/>
      <c r="M211" s="635"/>
      <c r="N211" s="735"/>
      <c r="O211" s="735"/>
      <c r="P211" s="735"/>
      <c r="Q211" s="735"/>
      <c r="R211" s="735"/>
      <c r="S211" s="735"/>
    </row>
    <row r="212" spans="1:19" ht="18" customHeight="1">
      <c r="A212" s="642"/>
      <c r="B212" s="637" t="s">
        <v>2294</v>
      </c>
      <c r="C212" s="643" t="s">
        <v>2203</v>
      </c>
      <c r="D212" s="659">
        <v>0.7</v>
      </c>
      <c r="E212" s="659">
        <v>2.5</v>
      </c>
      <c r="F212" s="659">
        <v>2.8</v>
      </c>
      <c r="G212" s="660">
        <v>42.5</v>
      </c>
      <c r="H212" s="659">
        <v>22.3</v>
      </c>
      <c r="I212" s="659">
        <v>6.6</v>
      </c>
      <c r="J212" s="659">
        <v>0.3</v>
      </c>
      <c r="K212" s="659">
        <v>17.5</v>
      </c>
      <c r="L212" s="628" t="s">
        <v>59</v>
      </c>
      <c r="M212" s="635" t="s">
        <v>2203</v>
      </c>
      <c r="N212" s="735"/>
      <c r="O212" s="735"/>
      <c r="P212" s="735"/>
      <c r="Q212" s="735"/>
      <c r="R212" s="735"/>
      <c r="S212" s="735"/>
    </row>
    <row r="213" spans="1:19" ht="15" customHeight="1">
      <c r="A213" s="638"/>
      <c r="B213" s="637" t="s">
        <v>1575</v>
      </c>
      <c r="C213" s="643">
        <v>70</v>
      </c>
      <c r="D213" s="644">
        <v>13.4</v>
      </c>
      <c r="E213" s="644">
        <v>6</v>
      </c>
      <c r="F213" s="644">
        <v>7.1</v>
      </c>
      <c r="G213" s="645">
        <v>135</v>
      </c>
      <c r="H213" s="644">
        <v>33</v>
      </c>
      <c r="I213" s="644">
        <v>21.4</v>
      </c>
      <c r="J213" s="644">
        <v>0.4</v>
      </c>
      <c r="K213" s="644">
        <v>0.6</v>
      </c>
      <c r="L213" s="624" t="s">
        <v>1576</v>
      </c>
      <c r="M213" s="635"/>
      <c r="N213" s="735"/>
      <c r="O213" s="735"/>
      <c r="P213" s="735"/>
      <c r="Q213" s="735"/>
      <c r="R213" s="735"/>
      <c r="S213" s="735"/>
    </row>
    <row r="214" spans="1:19" ht="18" customHeight="1">
      <c r="A214" s="674"/>
      <c r="B214" s="637" t="s">
        <v>84</v>
      </c>
      <c r="C214" s="643">
        <v>130</v>
      </c>
      <c r="D214" s="644">
        <v>4.8</v>
      </c>
      <c r="E214" s="644">
        <v>3.9</v>
      </c>
      <c r="F214" s="644">
        <v>22.9</v>
      </c>
      <c r="G214" s="645">
        <v>146</v>
      </c>
      <c r="H214" s="644">
        <v>4.2</v>
      </c>
      <c r="I214" s="644">
        <v>18.3</v>
      </c>
      <c r="J214" s="644">
        <v>1</v>
      </c>
      <c r="K214" s="644">
        <v>0</v>
      </c>
      <c r="L214" s="624" t="s">
        <v>85</v>
      </c>
      <c r="M214" s="635"/>
      <c r="N214" s="735"/>
      <c r="O214" s="735"/>
      <c r="P214" s="735"/>
      <c r="Q214" s="735"/>
      <c r="R214" s="735"/>
      <c r="S214" s="735"/>
    </row>
    <row r="215" spans="1:19" ht="15" customHeight="1">
      <c r="A215" s="638"/>
      <c r="B215" s="636" t="s">
        <v>1733</v>
      </c>
      <c r="C215" s="681">
        <v>60</v>
      </c>
      <c r="D215" s="682">
        <v>3.9</v>
      </c>
      <c r="E215" s="682">
        <v>1.9</v>
      </c>
      <c r="F215" s="682">
        <v>31.1</v>
      </c>
      <c r="G215" s="683">
        <v>157.5</v>
      </c>
      <c r="H215" s="682">
        <v>12.5</v>
      </c>
      <c r="I215" s="682">
        <v>6.6</v>
      </c>
      <c r="J215" s="682">
        <v>3.4</v>
      </c>
      <c r="K215" s="682">
        <v>2.8</v>
      </c>
      <c r="L215" s="549" t="s">
        <v>1683</v>
      </c>
      <c r="M215" s="635"/>
      <c r="N215" s="735"/>
      <c r="O215" s="735"/>
      <c r="P215" s="735"/>
      <c r="Q215" s="735"/>
      <c r="R215" s="735"/>
      <c r="S215" s="735"/>
    </row>
    <row r="216" spans="1:19" ht="15" customHeight="1">
      <c r="A216" s="638"/>
      <c r="B216" s="647" t="s">
        <v>90</v>
      </c>
      <c r="C216" s="643">
        <v>208</v>
      </c>
      <c r="D216" s="644">
        <v>0.13</v>
      </c>
      <c r="E216" s="644">
        <v>0.02</v>
      </c>
      <c r="F216" s="644">
        <v>8.4</v>
      </c>
      <c r="G216" s="645">
        <v>34</v>
      </c>
      <c r="H216" s="644">
        <v>14.2</v>
      </c>
      <c r="I216" s="644">
        <v>2.4</v>
      </c>
      <c r="J216" s="644">
        <v>0.3</v>
      </c>
      <c r="K216" s="644">
        <v>3.14</v>
      </c>
      <c r="L216" s="542" t="s">
        <v>91</v>
      </c>
      <c r="M216" s="635"/>
      <c r="N216" s="735"/>
      <c r="O216" s="735"/>
      <c r="P216" s="735"/>
      <c r="Q216" s="735"/>
      <c r="R216" s="735"/>
      <c r="S216" s="735"/>
    </row>
    <row r="217" spans="1:19" ht="15" customHeight="1">
      <c r="A217" s="638"/>
      <c r="B217" s="636" t="s">
        <v>2293</v>
      </c>
      <c r="C217" s="643">
        <v>10</v>
      </c>
      <c r="D217" s="644">
        <f>C217*1.3/20</f>
        <v>0.65</v>
      </c>
      <c r="E217" s="644">
        <f>C217*0.2/20</f>
        <v>0.1</v>
      </c>
      <c r="F217" s="644">
        <f>C217*8.2/20</f>
        <v>4.1</v>
      </c>
      <c r="G217" s="645">
        <f>C217*41/20</f>
        <v>20.5</v>
      </c>
      <c r="H217" s="644">
        <f>C217*7/20</f>
        <v>3.5</v>
      </c>
      <c r="I217" s="644">
        <f>C217*9.4/20</f>
        <v>4.7</v>
      </c>
      <c r="J217" s="644">
        <f>C217*0.8/20</f>
        <v>0.4</v>
      </c>
      <c r="K217" s="644">
        <v>0</v>
      </c>
      <c r="L217" s="627" t="s">
        <v>37</v>
      </c>
      <c r="M217" s="635"/>
      <c r="N217" s="735"/>
      <c r="O217" s="735"/>
      <c r="P217" s="735"/>
      <c r="Q217" s="735"/>
      <c r="R217" s="735"/>
      <c r="S217" s="735"/>
    </row>
    <row r="218" spans="1:19" ht="15" customHeight="1">
      <c r="A218" s="638" t="s">
        <v>93</v>
      </c>
      <c r="B218" s="656"/>
      <c r="C218" s="673">
        <v>529</v>
      </c>
      <c r="D218" s="673">
        <f aca="true" t="shared" si="36" ref="D218:K218">SUM(D212:D217)</f>
        <v>23.579999999999995</v>
      </c>
      <c r="E218" s="673">
        <f t="shared" si="36"/>
        <v>14.42</v>
      </c>
      <c r="F218" s="673">
        <f t="shared" si="36"/>
        <v>76.39999999999999</v>
      </c>
      <c r="G218" s="673">
        <f t="shared" si="36"/>
        <v>535.5</v>
      </c>
      <c r="H218" s="673">
        <f t="shared" si="36"/>
        <v>89.7</v>
      </c>
      <c r="I218" s="673">
        <f t="shared" si="36"/>
        <v>60</v>
      </c>
      <c r="J218" s="673">
        <f t="shared" si="36"/>
        <v>5.8</v>
      </c>
      <c r="K218" s="673">
        <f t="shared" si="36"/>
        <v>24.040000000000003</v>
      </c>
      <c r="L218" s="542"/>
      <c r="M218" s="635"/>
      <c r="N218" s="735"/>
      <c r="O218" s="735"/>
      <c r="P218" s="735"/>
      <c r="Q218" s="735"/>
      <c r="R218" s="735"/>
      <c r="S218" s="735"/>
    </row>
    <row r="219" spans="1:19" ht="32.25" customHeight="1">
      <c r="A219" s="674" t="s">
        <v>178</v>
      </c>
      <c r="B219" s="675"/>
      <c r="C219" s="669"/>
      <c r="D219" s="676">
        <f aca="true" t="shared" si="37" ref="D219:K219">D198+D201+D210+D218</f>
        <v>59.23166666666667</v>
      </c>
      <c r="E219" s="676">
        <f t="shared" si="37"/>
        <v>51.95</v>
      </c>
      <c r="F219" s="676">
        <f t="shared" si="37"/>
        <v>225.6733333333333</v>
      </c>
      <c r="G219" s="676">
        <f t="shared" si="37"/>
        <v>1620.1433333333334</v>
      </c>
      <c r="H219" s="676">
        <f t="shared" si="37"/>
        <v>489.38000000000005</v>
      </c>
      <c r="I219" s="676">
        <f t="shared" si="37"/>
        <v>230.70999999999998</v>
      </c>
      <c r="J219" s="676">
        <f t="shared" si="37"/>
        <v>16.143333333333334</v>
      </c>
      <c r="K219" s="676">
        <f t="shared" si="37"/>
        <v>101.54</v>
      </c>
      <c r="L219" s="764"/>
      <c r="M219" s="635"/>
      <c r="N219" s="735"/>
      <c r="O219" s="735"/>
      <c r="P219" s="735"/>
      <c r="Q219" s="735"/>
      <c r="R219" s="735"/>
      <c r="S219" s="735"/>
    </row>
    <row r="220" spans="1:19" ht="18" customHeight="1">
      <c r="A220" s="908" t="s">
        <v>179</v>
      </c>
      <c r="B220" s="908"/>
      <c r="C220" s="908"/>
      <c r="D220" s="908"/>
      <c r="E220" s="908"/>
      <c r="F220" s="908"/>
      <c r="G220" s="908"/>
      <c r="H220" s="640"/>
      <c r="I220" s="640"/>
      <c r="J220" s="640"/>
      <c r="K220" s="640"/>
      <c r="L220" s="641"/>
      <c r="M220" s="635"/>
      <c r="N220" s="735"/>
      <c r="O220" s="735"/>
      <c r="P220" s="735"/>
      <c r="Q220" s="735"/>
      <c r="R220" s="735"/>
      <c r="S220" s="735"/>
    </row>
    <row r="221" spans="1:19" ht="18" customHeight="1">
      <c r="A221" s="638" t="s">
        <v>15</v>
      </c>
      <c r="B221" s="639"/>
      <c r="C221" s="640"/>
      <c r="D221" s="640"/>
      <c r="E221" s="640"/>
      <c r="F221" s="640"/>
      <c r="G221" s="640"/>
      <c r="H221" s="640"/>
      <c r="I221" s="640"/>
      <c r="J221" s="640"/>
      <c r="K221" s="640"/>
      <c r="L221" s="641"/>
      <c r="M221" s="635"/>
      <c r="N221" s="735"/>
      <c r="O221" s="735"/>
      <c r="P221" s="735"/>
      <c r="Q221" s="735"/>
      <c r="R221" s="735"/>
      <c r="S221" s="735"/>
    </row>
    <row r="222" spans="1:19" ht="15" customHeight="1">
      <c r="A222" s="638"/>
      <c r="B222" s="636" t="s">
        <v>2111</v>
      </c>
      <c r="C222" s="646">
        <v>200</v>
      </c>
      <c r="D222" s="644">
        <v>5</v>
      </c>
      <c r="E222" s="644">
        <v>5.1</v>
      </c>
      <c r="F222" s="644">
        <v>16.5</v>
      </c>
      <c r="G222" s="645">
        <v>132</v>
      </c>
      <c r="H222" s="644">
        <v>161.7</v>
      </c>
      <c r="I222" s="644">
        <v>28.9</v>
      </c>
      <c r="J222" s="644">
        <v>0.5</v>
      </c>
      <c r="K222" s="644">
        <v>0.9</v>
      </c>
      <c r="L222" s="542" t="s">
        <v>18</v>
      </c>
      <c r="M222" s="635"/>
      <c r="N222" s="735"/>
      <c r="O222" s="735"/>
      <c r="P222" s="735"/>
      <c r="Q222" s="735"/>
      <c r="R222" s="735"/>
      <c r="S222" s="735"/>
    </row>
    <row r="223" spans="1:19" ht="15" customHeight="1">
      <c r="A223" s="638"/>
      <c r="B223" s="647" t="s">
        <v>19</v>
      </c>
      <c r="C223" s="643">
        <v>180</v>
      </c>
      <c r="D223" s="644">
        <v>2.8529999999999998</v>
      </c>
      <c r="E223" s="644">
        <v>2.412</v>
      </c>
      <c r="F223" s="644">
        <v>9.4</v>
      </c>
      <c r="G223" s="645">
        <v>71</v>
      </c>
      <c r="H223" s="644">
        <v>113.2</v>
      </c>
      <c r="I223" s="644">
        <v>12.6</v>
      </c>
      <c r="J223" s="644">
        <v>0.1</v>
      </c>
      <c r="K223" s="644">
        <v>1.17</v>
      </c>
      <c r="L223" s="542" t="s">
        <v>20</v>
      </c>
      <c r="M223" s="635"/>
      <c r="N223" s="735"/>
      <c r="O223" s="735"/>
      <c r="P223" s="735"/>
      <c r="Q223" s="735"/>
      <c r="R223" s="735"/>
      <c r="S223" s="735"/>
    </row>
    <row r="224" spans="1:19" ht="15" customHeight="1">
      <c r="A224" s="642"/>
      <c r="B224" s="701" t="s">
        <v>742</v>
      </c>
      <c r="C224" s="648">
        <v>22</v>
      </c>
      <c r="D224" s="649">
        <v>0.9</v>
      </c>
      <c r="E224" s="649">
        <v>5.7</v>
      </c>
      <c r="F224" s="649">
        <v>13</v>
      </c>
      <c r="G224" s="650">
        <v>108</v>
      </c>
      <c r="H224" s="649">
        <v>6.2</v>
      </c>
      <c r="I224" s="649">
        <v>21.8</v>
      </c>
      <c r="J224" s="649">
        <v>20.9</v>
      </c>
      <c r="K224" s="649">
        <v>0</v>
      </c>
      <c r="L224" s="632" t="s">
        <v>17</v>
      </c>
      <c r="M224" s="635"/>
      <c r="N224" s="735"/>
      <c r="O224" s="735"/>
      <c r="P224" s="735"/>
      <c r="Q224" s="735"/>
      <c r="R224" s="735"/>
      <c r="S224" s="735"/>
    </row>
    <row r="225" spans="1:19" ht="15" customHeight="1">
      <c r="A225" s="638"/>
      <c r="B225" s="741" t="s">
        <v>2254</v>
      </c>
      <c r="C225" s="648">
        <v>25</v>
      </c>
      <c r="D225" s="649">
        <f>C225*2.3/30</f>
        <v>1.9166666666666665</v>
      </c>
      <c r="E225" s="649">
        <f>C225*0.9/30</f>
        <v>0.75</v>
      </c>
      <c r="F225" s="649">
        <f>C225*15.4/30</f>
        <v>12.833333333333334</v>
      </c>
      <c r="G225" s="650">
        <f>C225*79/30</f>
        <v>65.83333333333333</v>
      </c>
      <c r="H225" s="649">
        <f>C225*5.7/30</f>
        <v>4.75</v>
      </c>
      <c r="I225" s="649">
        <f>C225*3.9/30</f>
        <v>3.25</v>
      </c>
      <c r="J225" s="649">
        <f>C225*0.4/30</f>
        <v>0.3333333333333333</v>
      </c>
      <c r="K225" s="649">
        <v>0</v>
      </c>
      <c r="L225" s="627" t="s">
        <v>21</v>
      </c>
      <c r="M225" s="635"/>
      <c r="N225" s="735"/>
      <c r="O225" s="735"/>
      <c r="P225" s="735"/>
      <c r="Q225" s="735"/>
      <c r="R225" s="735"/>
      <c r="S225" s="735"/>
    </row>
    <row r="226" spans="1:19" ht="15" customHeight="1">
      <c r="A226" s="638" t="s">
        <v>22</v>
      </c>
      <c r="B226" s="636"/>
      <c r="C226" s="652">
        <f aca="true" t="shared" si="38" ref="C226:K226">SUM(C222:C225)</f>
        <v>427</v>
      </c>
      <c r="D226" s="653">
        <f t="shared" si="38"/>
        <v>10.669666666666666</v>
      </c>
      <c r="E226" s="653">
        <f t="shared" si="38"/>
        <v>13.962</v>
      </c>
      <c r="F226" s="653">
        <f t="shared" si="38"/>
        <v>51.733333333333334</v>
      </c>
      <c r="G226" s="654">
        <f t="shared" si="38"/>
        <v>376.8333333333333</v>
      </c>
      <c r="H226" s="654">
        <f t="shared" si="38"/>
        <v>285.84999999999997</v>
      </c>
      <c r="I226" s="654">
        <f t="shared" si="38"/>
        <v>66.55</v>
      </c>
      <c r="J226" s="654">
        <f t="shared" si="38"/>
        <v>21.833333333333332</v>
      </c>
      <c r="K226" s="654">
        <f t="shared" si="38"/>
        <v>2.07</v>
      </c>
      <c r="L226" s="624"/>
      <c r="M226" s="635"/>
      <c r="N226" s="735"/>
      <c r="O226" s="735"/>
      <c r="P226" s="735"/>
      <c r="Q226" s="735"/>
      <c r="R226" s="735"/>
      <c r="S226" s="735"/>
    </row>
    <row r="227" spans="1:19" ht="15" customHeight="1">
      <c r="A227" s="638" t="s">
        <v>182</v>
      </c>
      <c r="B227" s="636" t="s">
        <v>2229</v>
      </c>
      <c r="C227" s="648">
        <v>110</v>
      </c>
      <c r="D227" s="749">
        <v>3</v>
      </c>
      <c r="E227" s="749">
        <v>0</v>
      </c>
      <c r="F227" s="749">
        <v>13</v>
      </c>
      <c r="G227" s="750">
        <v>90</v>
      </c>
      <c r="H227" s="644">
        <v>130</v>
      </c>
      <c r="I227" s="644">
        <v>14.3</v>
      </c>
      <c r="J227" s="644">
        <v>0.11</v>
      </c>
      <c r="K227" s="644">
        <v>0.7</v>
      </c>
      <c r="L227" s="632" t="s">
        <v>17</v>
      </c>
      <c r="M227" s="626"/>
      <c r="N227" s="735"/>
      <c r="O227" s="735"/>
      <c r="P227" s="735"/>
      <c r="Q227" s="735"/>
      <c r="R227" s="735"/>
      <c r="S227" s="735"/>
    </row>
    <row r="228" spans="1:19" ht="15" customHeight="1">
      <c r="A228" s="638"/>
      <c r="B228" s="636"/>
      <c r="C228" s="691">
        <f aca="true" t="shared" si="39" ref="C228:K228">C227</f>
        <v>110</v>
      </c>
      <c r="D228" s="691">
        <f t="shared" si="39"/>
        <v>3</v>
      </c>
      <c r="E228" s="691">
        <f t="shared" si="39"/>
        <v>0</v>
      </c>
      <c r="F228" s="691">
        <f t="shared" si="39"/>
        <v>13</v>
      </c>
      <c r="G228" s="693">
        <f t="shared" si="39"/>
        <v>90</v>
      </c>
      <c r="H228" s="691">
        <f t="shared" si="39"/>
        <v>130</v>
      </c>
      <c r="I228" s="691">
        <f t="shared" si="39"/>
        <v>14.3</v>
      </c>
      <c r="J228" s="691">
        <f t="shared" si="39"/>
        <v>0.11</v>
      </c>
      <c r="K228" s="691">
        <f t="shared" si="39"/>
        <v>0.7</v>
      </c>
      <c r="L228" s="594"/>
      <c r="M228" s="626"/>
      <c r="N228" s="735"/>
      <c r="O228" s="735"/>
      <c r="P228" s="735"/>
      <c r="Q228" s="735"/>
      <c r="R228" s="735"/>
      <c r="S228" s="735"/>
    </row>
    <row r="229" spans="1:19" ht="15" customHeight="1">
      <c r="A229" s="638" t="s">
        <v>26</v>
      </c>
      <c r="B229" s="636"/>
      <c r="C229" s="723"/>
      <c r="D229" s="723"/>
      <c r="E229" s="723"/>
      <c r="F229" s="723"/>
      <c r="G229" s="723"/>
      <c r="H229" s="723"/>
      <c r="I229" s="723"/>
      <c r="J229" s="723"/>
      <c r="K229" s="723"/>
      <c r="L229" s="594"/>
      <c r="M229" s="626"/>
      <c r="N229" s="735"/>
      <c r="O229" s="735"/>
      <c r="P229" s="735"/>
      <c r="Q229" s="735"/>
      <c r="R229" s="735"/>
      <c r="S229" s="735"/>
    </row>
    <row r="230" spans="1:19" ht="15" customHeight="1">
      <c r="A230" s="642"/>
      <c r="B230" s="637" t="s">
        <v>2205</v>
      </c>
      <c r="C230" s="643" t="s">
        <v>2203</v>
      </c>
      <c r="D230" s="659">
        <v>0.7</v>
      </c>
      <c r="E230" s="659">
        <v>0.1</v>
      </c>
      <c r="F230" s="659">
        <v>3.6</v>
      </c>
      <c r="G230" s="660">
        <v>18.2</v>
      </c>
      <c r="H230" s="661">
        <v>16.4</v>
      </c>
      <c r="I230" s="661">
        <v>8.7</v>
      </c>
      <c r="J230" s="661">
        <v>0.7</v>
      </c>
      <c r="K230" s="659">
        <v>11.2</v>
      </c>
      <c r="L230" s="624" t="s">
        <v>605</v>
      </c>
      <c r="M230" s="626" t="s">
        <v>2203</v>
      </c>
      <c r="N230" s="735"/>
      <c r="O230" s="735"/>
      <c r="P230" s="735"/>
      <c r="Q230" s="735"/>
      <c r="R230" s="735"/>
      <c r="S230" s="735"/>
    </row>
    <row r="231" spans="1:19" ht="30" customHeight="1">
      <c r="A231" s="638"/>
      <c r="B231" s="636" t="s">
        <v>2315</v>
      </c>
      <c r="C231" s="643">
        <v>200</v>
      </c>
      <c r="D231" s="644">
        <v>9.3</v>
      </c>
      <c r="E231" s="644">
        <v>9.3</v>
      </c>
      <c r="F231" s="644">
        <v>19.1</v>
      </c>
      <c r="G231" s="645">
        <v>197</v>
      </c>
      <c r="H231" s="644">
        <v>89.6</v>
      </c>
      <c r="I231" s="644">
        <v>25.6</v>
      </c>
      <c r="J231" s="644">
        <v>1</v>
      </c>
      <c r="K231" s="644">
        <v>0.6</v>
      </c>
      <c r="L231" s="542" t="s">
        <v>2284</v>
      </c>
      <c r="M231" s="626"/>
      <c r="N231" s="735"/>
      <c r="O231" s="735"/>
      <c r="P231" s="735"/>
      <c r="Q231" s="735"/>
      <c r="R231" s="735"/>
      <c r="S231" s="735"/>
    </row>
    <row r="232" spans="1:19" ht="15" customHeight="1">
      <c r="A232" s="638"/>
      <c r="B232" s="701" t="s">
        <v>2204</v>
      </c>
      <c r="C232" s="643">
        <v>80</v>
      </c>
      <c r="D232" s="644">
        <v>12.44</v>
      </c>
      <c r="E232" s="644">
        <v>9.24</v>
      </c>
      <c r="F232" s="644">
        <v>12.56</v>
      </c>
      <c r="G232" s="645">
        <v>183</v>
      </c>
      <c r="H232" s="644">
        <v>35</v>
      </c>
      <c r="I232" s="644">
        <v>25.7</v>
      </c>
      <c r="J232" s="644">
        <v>1.2</v>
      </c>
      <c r="K232" s="644">
        <v>0.1</v>
      </c>
      <c r="L232" s="624" t="s">
        <v>126</v>
      </c>
      <c r="M232" s="626"/>
      <c r="N232" s="735"/>
      <c r="O232" s="735"/>
      <c r="P232" s="735"/>
      <c r="Q232" s="735"/>
      <c r="R232" s="735"/>
      <c r="S232" s="735"/>
    </row>
    <row r="233" spans="1:19" ht="15" customHeight="1">
      <c r="A233" s="638"/>
      <c r="B233" s="637" t="s">
        <v>857</v>
      </c>
      <c r="C233" s="643">
        <v>130</v>
      </c>
      <c r="D233" s="659">
        <v>3.1</v>
      </c>
      <c r="E233" s="659">
        <v>3.8</v>
      </c>
      <c r="F233" s="659">
        <v>14.3</v>
      </c>
      <c r="G233" s="660">
        <v>104</v>
      </c>
      <c r="H233" s="659">
        <v>46</v>
      </c>
      <c r="I233" s="659">
        <f>SUM(I232/H232*H233)</f>
        <v>33.777142857142856</v>
      </c>
      <c r="J233" s="659">
        <f>SUM(J232/I232*I233)</f>
        <v>1.5771428571428572</v>
      </c>
      <c r="K233" s="659">
        <f>SUM(K232/J232*J233)</f>
        <v>0.13142857142857145</v>
      </c>
      <c r="L233" s="624" t="s">
        <v>858</v>
      </c>
      <c r="M233" s="626"/>
      <c r="N233" s="735"/>
      <c r="O233" s="735"/>
      <c r="P233" s="735"/>
      <c r="Q233" s="735"/>
      <c r="R233" s="735"/>
      <c r="S233" s="735"/>
    </row>
    <row r="234" spans="1:19" ht="15" customHeight="1">
      <c r="A234" s="638"/>
      <c r="B234" s="647" t="s">
        <v>414</v>
      </c>
      <c r="C234" s="643">
        <v>180</v>
      </c>
      <c r="D234" s="644">
        <v>0.801</v>
      </c>
      <c r="E234" s="644">
        <v>0.05399999999999999</v>
      </c>
      <c r="F234" s="644">
        <v>20.7</v>
      </c>
      <c r="G234" s="645">
        <v>87</v>
      </c>
      <c r="H234" s="644">
        <v>29</v>
      </c>
      <c r="I234" s="644">
        <v>15.1</v>
      </c>
      <c r="J234" s="644">
        <v>0.5</v>
      </c>
      <c r="K234" s="644">
        <v>0.441</v>
      </c>
      <c r="L234" s="542" t="s">
        <v>415</v>
      </c>
      <c r="M234" s="626"/>
      <c r="N234" s="735"/>
      <c r="O234" s="735"/>
      <c r="P234" s="735"/>
      <c r="Q234" s="735"/>
      <c r="R234" s="735"/>
      <c r="S234" s="735"/>
    </row>
    <row r="235" spans="1:19" ht="15" customHeight="1">
      <c r="A235" s="638"/>
      <c r="B235" s="636" t="s">
        <v>2293</v>
      </c>
      <c r="C235" s="643">
        <v>20</v>
      </c>
      <c r="D235" s="644">
        <f>C235*1.3/20</f>
        <v>1.3</v>
      </c>
      <c r="E235" s="644">
        <f>C235*0.2/20</f>
        <v>0.2</v>
      </c>
      <c r="F235" s="644">
        <f>C235*8.2/20</f>
        <v>8.2</v>
      </c>
      <c r="G235" s="645">
        <f>C235*41/20</f>
        <v>41</v>
      </c>
      <c r="H235" s="644">
        <f>C235*7/20</f>
        <v>7</v>
      </c>
      <c r="I235" s="644">
        <f>C235*9.4/20</f>
        <v>9.4</v>
      </c>
      <c r="J235" s="644">
        <f>C235*0.8/20</f>
        <v>0.8</v>
      </c>
      <c r="K235" s="644">
        <v>0</v>
      </c>
      <c r="L235" s="627" t="s">
        <v>37</v>
      </c>
      <c r="M235" s="626"/>
      <c r="N235" s="735"/>
      <c r="O235" s="735"/>
      <c r="P235" s="735"/>
      <c r="Q235" s="735"/>
      <c r="R235" s="735"/>
      <c r="S235" s="735"/>
    </row>
    <row r="236" spans="1:19" ht="15" customHeight="1">
      <c r="A236" s="638" t="s">
        <v>38</v>
      </c>
      <c r="B236" s="656"/>
      <c r="C236" s="673">
        <v>661</v>
      </c>
      <c r="D236" s="704">
        <f aca="true" t="shared" si="40" ref="D236:K236">SUM(D230:D235)</f>
        <v>27.641</v>
      </c>
      <c r="E236" s="704">
        <f t="shared" si="40"/>
        <v>22.694</v>
      </c>
      <c r="F236" s="704">
        <f t="shared" si="40"/>
        <v>78.46000000000001</v>
      </c>
      <c r="G236" s="673">
        <f t="shared" si="40"/>
        <v>630.2</v>
      </c>
      <c r="H236" s="673">
        <f t="shared" si="40"/>
        <v>223</v>
      </c>
      <c r="I236" s="673">
        <f t="shared" si="40"/>
        <v>118.27714285714285</v>
      </c>
      <c r="J236" s="673">
        <f t="shared" si="40"/>
        <v>5.777142857142857</v>
      </c>
      <c r="K236" s="673">
        <f t="shared" si="40"/>
        <v>12.472428571428571</v>
      </c>
      <c r="L236" s="628"/>
      <c r="M236" s="626"/>
      <c r="N236" s="735"/>
      <c r="O236" s="735"/>
      <c r="P236" s="735"/>
      <c r="Q236" s="735"/>
      <c r="R236" s="735"/>
      <c r="S236" s="735"/>
    </row>
    <row r="237" spans="1:19" ht="15" customHeight="1">
      <c r="A237" s="638" t="s">
        <v>39</v>
      </c>
      <c r="B237" s="656"/>
      <c r="C237" s="711"/>
      <c r="D237" s="710"/>
      <c r="E237" s="710"/>
      <c r="F237" s="710"/>
      <c r="G237" s="711"/>
      <c r="H237" s="711"/>
      <c r="I237" s="711"/>
      <c r="J237" s="711"/>
      <c r="K237" s="711"/>
      <c r="L237" s="628"/>
      <c r="M237" s="626"/>
      <c r="N237" s="735"/>
      <c r="O237" s="735"/>
      <c r="P237" s="735"/>
      <c r="Q237" s="735"/>
      <c r="R237" s="735"/>
      <c r="S237" s="735"/>
    </row>
    <row r="238" spans="1:19" ht="16.5" customHeight="1">
      <c r="A238" s="642"/>
      <c r="B238" s="637" t="s">
        <v>614</v>
      </c>
      <c r="C238" s="643">
        <v>60</v>
      </c>
      <c r="D238" s="659">
        <v>0.8</v>
      </c>
      <c r="E238" s="659">
        <v>0.1</v>
      </c>
      <c r="F238" s="659">
        <v>7</v>
      </c>
      <c r="G238" s="660">
        <v>31</v>
      </c>
      <c r="H238" s="659">
        <v>15.6</v>
      </c>
      <c r="I238" s="659">
        <v>21.8</v>
      </c>
      <c r="J238" s="659">
        <v>0.5</v>
      </c>
      <c r="K238" s="659">
        <v>0.6</v>
      </c>
      <c r="L238" s="624" t="s">
        <v>615</v>
      </c>
      <c r="M238" s="757"/>
      <c r="N238" s="735"/>
      <c r="O238" s="735"/>
      <c r="P238" s="735"/>
      <c r="Q238" s="735"/>
      <c r="R238" s="735"/>
      <c r="S238" s="735"/>
    </row>
    <row r="239" spans="1:13" s="767" customFormat="1" ht="15" customHeight="1">
      <c r="A239" s="638"/>
      <c r="B239" s="713" t="s">
        <v>2317</v>
      </c>
      <c r="C239" s="742" t="s">
        <v>2285</v>
      </c>
      <c r="D239" s="663">
        <v>22.8</v>
      </c>
      <c r="E239" s="663">
        <v>17.4</v>
      </c>
      <c r="F239" s="663">
        <v>21.3</v>
      </c>
      <c r="G239" s="664">
        <v>332</v>
      </c>
      <c r="H239" s="663">
        <v>222</v>
      </c>
      <c r="I239" s="663">
        <v>29.8</v>
      </c>
      <c r="J239" s="663">
        <v>1.8</v>
      </c>
      <c r="K239" s="663">
        <v>2.1</v>
      </c>
      <c r="L239" s="765" t="s">
        <v>1805</v>
      </c>
      <c r="M239" s="766" t="s">
        <v>2212</v>
      </c>
    </row>
    <row r="240" spans="1:13" s="767" customFormat="1" ht="15" customHeight="1">
      <c r="A240" s="638"/>
      <c r="B240" s="647" t="s">
        <v>466</v>
      </c>
      <c r="C240" s="643">
        <v>180</v>
      </c>
      <c r="D240" s="644">
        <v>5.22</v>
      </c>
      <c r="E240" s="644">
        <v>4.5</v>
      </c>
      <c r="F240" s="644">
        <v>7.2</v>
      </c>
      <c r="G240" s="645">
        <v>90</v>
      </c>
      <c r="H240" s="644">
        <v>216</v>
      </c>
      <c r="I240" s="644">
        <v>25.2</v>
      </c>
      <c r="J240" s="644">
        <v>0.2</v>
      </c>
      <c r="K240" s="644">
        <v>1.26</v>
      </c>
      <c r="L240" s="542" t="s">
        <v>72</v>
      </c>
      <c r="M240" s="766"/>
    </row>
    <row r="241" spans="1:13" s="767" customFormat="1" ht="15" customHeight="1">
      <c r="A241" s="638"/>
      <c r="B241" s="636" t="s">
        <v>55</v>
      </c>
      <c r="C241" s="681">
        <v>100</v>
      </c>
      <c r="D241" s="682">
        <v>0.4</v>
      </c>
      <c r="E241" s="682">
        <v>0.3</v>
      </c>
      <c r="F241" s="682">
        <v>10.3</v>
      </c>
      <c r="G241" s="683">
        <v>46</v>
      </c>
      <c r="H241" s="682">
        <v>19</v>
      </c>
      <c r="I241" s="682">
        <v>12</v>
      </c>
      <c r="J241" s="682">
        <v>2.3</v>
      </c>
      <c r="K241" s="682">
        <v>5</v>
      </c>
      <c r="L241" s="594" t="s">
        <v>56</v>
      </c>
      <c r="M241" s="766"/>
    </row>
    <row r="242" spans="1:13" s="767" customFormat="1" ht="15" customHeight="1">
      <c r="A242" s="638"/>
      <c r="B242" s="636" t="s">
        <v>2291</v>
      </c>
      <c r="C242" s="643">
        <v>10</v>
      </c>
      <c r="D242" s="644">
        <f>C242*1.6/20</f>
        <v>0.8</v>
      </c>
      <c r="E242" s="644">
        <f>C242*0.2/20</f>
        <v>0.1</v>
      </c>
      <c r="F242" s="644">
        <f>C242*9.8/20</f>
        <v>4.9</v>
      </c>
      <c r="G242" s="645">
        <f>C242*48/20</f>
        <v>24</v>
      </c>
      <c r="H242" s="644">
        <f>C242*4.6/20</f>
        <v>2.3</v>
      </c>
      <c r="I242" s="644">
        <f>C242*6.6/20</f>
        <v>3.3</v>
      </c>
      <c r="J242" s="644">
        <f>C242*0.4/20</f>
        <v>0.2</v>
      </c>
      <c r="K242" s="644">
        <v>0</v>
      </c>
      <c r="L242" s="627" t="s">
        <v>35</v>
      </c>
      <c r="M242" s="766"/>
    </row>
    <row r="243" spans="1:19" ht="15" customHeight="1">
      <c r="A243" s="638" t="s">
        <v>93</v>
      </c>
      <c r="B243" s="656"/>
      <c r="C243" s="673">
        <v>540</v>
      </c>
      <c r="D243" s="673">
        <f aca="true" t="shared" si="41" ref="D243:K243">SUM(D238:D242)</f>
        <v>30.02</v>
      </c>
      <c r="E243" s="673">
        <f t="shared" si="41"/>
        <v>22.400000000000002</v>
      </c>
      <c r="F243" s="673">
        <f t="shared" si="41"/>
        <v>50.699999999999996</v>
      </c>
      <c r="G243" s="673">
        <f t="shared" si="41"/>
        <v>523</v>
      </c>
      <c r="H243" s="673">
        <f t="shared" si="41"/>
        <v>474.90000000000003</v>
      </c>
      <c r="I243" s="673">
        <f t="shared" si="41"/>
        <v>92.1</v>
      </c>
      <c r="J243" s="673">
        <f t="shared" si="41"/>
        <v>5</v>
      </c>
      <c r="K243" s="673">
        <f t="shared" si="41"/>
        <v>8.96</v>
      </c>
      <c r="L243" s="542"/>
      <c r="M243" s="757"/>
      <c r="N243" s="735"/>
      <c r="O243" s="735"/>
      <c r="P243" s="735"/>
      <c r="Q243" s="735"/>
      <c r="R243" s="735"/>
      <c r="S243" s="735"/>
    </row>
    <row r="244" spans="1:19" ht="30" customHeight="1">
      <c r="A244" s="674" t="s">
        <v>190</v>
      </c>
      <c r="B244" s="675"/>
      <c r="C244" s="764"/>
      <c r="D244" s="676">
        <f aca="true" t="shared" si="42" ref="D244:K244">D226+D228+D236+D243</f>
        <v>71.33066666666666</v>
      </c>
      <c r="E244" s="676">
        <f t="shared" si="42"/>
        <v>59.056</v>
      </c>
      <c r="F244" s="676">
        <f t="shared" si="42"/>
        <v>193.89333333333332</v>
      </c>
      <c r="G244" s="676">
        <f t="shared" si="42"/>
        <v>1620.0333333333333</v>
      </c>
      <c r="H244" s="676">
        <f t="shared" si="42"/>
        <v>1113.75</v>
      </c>
      <c r="I244" s="676">
        <f t="shared" si="42"/>
        <v>291.22714285714284</v>
      </c>
      <c r="J244" s="676">
        <f t="shared" si="42"/>
        <v>32.72047619047619</v>
      </c>
      <c r="K244" s="676">
        <f t="shared" si="42"/>
        <v>24.20242857142857</v>
      </c>
      <c r="L244" s="768"/>
      <c r="M244" s="757"/>
      <c r="N244" s="735"/>
      <c r="O244" s="735"/>
      <c r="P244" s="735"/>
      <c r="Q244" s="735"/>
      <c r="R244" s="735"/>
      <c r="S244" s="735"/>
    </row>
    <row r="245" spans="1:19" ht="17.25" customHeight="1">
      <c r="A245" s="908" t="s">
        <v>191</v>
      </c>
      <c r="B245" s="908"/>
      <c r="C245" s="908"/>
      <c r="D245" s="908"/>
      <c r="E245" s="908"/>
      <c r="F245" s="908"/>
      <c r="G245" s="908"/>
      <c r="H245" s="640"/>
      <c r="I245" s="640"/>
      <c r="J245" s="640"/>
      <c r="K245" s="640"/>
      <c r="L245" s="641"/>
      <c r="M245" s="757"/>
      <c r="N245" s="735"/>
      <c r="O245" s="735"/>
      <c r="P245" s="735"/>
      <c r="Q245" s="735"/>
      <c r="R245" s="735"/>
      <c r="S245" s="735"/>
    </row>
    <row r="246" spans="1:19" ht="17.25" customHeight="1">
      <c r="A246" s="638" t="s">
        <v>15</v>
      </c>
      <c r="B246" s="639"/>
      <c r="C246" s="640"/>
      <c r="D246" s="640"/>
      <c r="E246" s="640"/>
      <c r="F246" s="640"/>
      <c r="G246" s="640"/>
      <c r="H246" s="640"/>
      <c r="I246" s="640"/>
      <c r="J246" s="640"/>
      <c r="K246" s="640"/>
      <c r="L246" s="641"/>
      <c r="M246" s="757"/>
      <c r="N246" s="735"/>
      <c r="O246" s="735"/>
      <c r="P246" s="735"/>
      <c r="Q246" s="735"/>
      <c r="R246" s="735"/>
      <c r="S246" s="735"/>
    </row>
    <row r="247" spans="1:19" ht="15.75" customHeight="1">
      <c r="A247" s="638"/>
      <c r="B247" s="701" t="s">
        <v>16</v>
      </c>
      <c r="C247" s="648">
        <v>15</v>
      </c>
      <c r="D247" s="649">
        <v>0</v>
      </c>
      <c r="E247" s="649">
        <v>0</v>
      </c>
      <c r="F247" s="649">
        <v>9.8</v>
      </c>
      <c r="G247" s="650">
        <v>38</v>
      </c>
      <c r="H247" s="649">
        <v>2.1</v>
      </c>
      <c r="I247" s="649">
        <v>1.1</v>
      </c>
      <c r="J247" s="649">
        <v>0.2</v>
      </c>
      <c r="K247" s="649">
        <v>0.2</v>
      </c>
      <c r="L247" s="632" t="s">
        <v>17</v>
      </c>
      <c r="M247" s="757"/>
      <c r="N247" s="735"/>
      <c r="O247" s="735"/>
      <c r="P247" s="735"/>
      <c r="Q247" s="735"/>
      <c r="R247" s="735"/>
      <c r="S247" s="735"/>
    </row>
    <row r="248" spans="1:19" ht="15.75" customHeight="1">
      <c r="A248" s="638"/>
      <c r="B248" s="695" t="s">
        <v>1318</v>
      </c>
      <c r="C248" s="646">
        <v>200</v>
      </c>
      <c r="D248" s="659">
        <v>5.3</v>
      </c>
      <c r="E248" s="659">
        <v>6.1</v>
      </c>
      <c r="F248" s="659">
        <v>27.4</v>
      </c>
      <c r="G248" s="660">
        <v>157</v>
      </c>
      <c r="H248" s="659">
        <v>124.5</v>
      </c>
      <c r="I248" s="659">
        <v>30.5</v>
      </c>
      <c r="J248" s="659">
        <v>0.5</v>
      </c>
      <c r="K248" s="659">
        <v>1.3</v>
      </c>
      <c r="L248" s="725" t="s">
        <v>1319</v>
      </c>
      <c r="M248" s="634" t="s">
        <v>2055</v>
      </c>
      <c r="N248" s="735"/>
      <c r="O248" s="735"/>
      <c r="P248" s="735"/>
      <c r="Q248" s="735"/>
      <c r="R248" s="735"/>
      <c r="S248" s="735"/>
    </row>
    <row r="249" spans="1:19" ht="15.75" customHeight="1">
      <c r="A249" s="638"/>
      <c r="B249" s="647" t="s">
        <v>166</v>
      </c>
      <c r="C249" s="643">
        <v>180</v>
      </c>
      <c r="D249" s="644">
        <v>2.646</v>
      </c>
      <c r="E249" s="644">
        <v>1.7910000000000001</v>
      </c>
      <c r="F249" s="644">
        <v>18.828000000000003</v>
      </c>
      <c r="G249" s="645">
        <v>102</v>
      </c>
      <c r="H249" s="644">
        <v>115.9</v>
      </c>
      <c r="I249" s="644">
        <v>11.6</v>
      </c>
      <c r="J249" s="644">
        <v>0.1</v>
      </c>
      <c r="K249" s="644">
        <v>0.3</v>
      </c>
      <c r="L249" s="542" t="s">
        <v>167</v>
      </c>
      <c r="M249" s="757"/>
      <c r="N249" s="735"/>
      <c r="O249" s="735"/>
      <c r="P249" s="735"/>
      <c r="Q249" s="735"/>
      <c r="R249" s="735"/>
      <c r="S249" s="735"/>
    </row>
    <row r="250" spans="1:19" ht="15.75" customHeight="1">
      <c r="A250" s="638"/>
      <c r="B250" s="741" t="s">
        <v>2254</v>
      </c>
      <c r="C250" s="648">
        <v>28</v>
      </c>
      <c r="D250" s="649">
        <f>C250*2.3/30</f>
        <v>2.1466666666666665</v>
      </c>
      <c r="E250" s="649">
        <f>C250*0.9/30</f>
        <v>0.84</v>
      </c>
      <c r="F250" s="649">
        <f>C250*15.4/30</f>
        <v>14.373333333333333</v>
      </c>
      <c r="G250" s="650">
        <f>C250*79/30</f>
        <v>73.73333333333333</v>
      </c>
      <c r="H250" s="649">
        <f>C250*5.7/30</f>
        <v>5.319999999999999</v>
      </c>
      <c r="I250" s="649">
        <f>C250*3.9/30</f>
        <v>3.64</v>
      </c>
      <c r="J250" s="649">
        <f>C250*0.4/30</f>
        <v>0.37333333333333335</v>
      </c>
      <c r="K250" s="649">
        <v>0</v>
      </c>
      <c r="L250" s="627" t="s">
        <v>21</v>
      </c>
      <c r="M250" s="757"/>
      <c r="N250" s="735"/>
      <c r="O250" s="735"/>
      <c r="P250" s="735"/>
      <c r="Q250" s="735"/>
      <c r="R250" s="735"/>
      <c r="S250" s="735"/>
    </row>
    <row r="251" spans="1:19" ht="15.75" customHeight="1">
      <c r="A251" s="638" t="s">
        <v>22</v>
      </c>
      <c r="B251" s="637"/>
      <c r="C251" s="654">
        <f aca="true" t="shared" si="43" ref="C251:K251">SUM(C247:C250)</f>
        <v>423</v>
      </c>
      <c r="D251" s="654">
        <f t="shared" si="43"/>
        <v>10.092666666666666</v>
      </c>
      <c r="E251" s="654">
        <f t="shared" si="43"/>
        <v>8.731</v>
      </c>
      <c r="F251" s="654">
        <f t="shared" si="43"/>
        <v>70.40133333333334</v>
      </c>
      <c r="G251" s="654">
        <f t="shared" si="43"/>
        <v>370.73333333333335</v>
      </c>
      <c r="H251" s="654">
        <f t="shared" si="43"/>
        <v>247.82</v>
      </c>
      <c r="I251" s="654">
        <f t="shared" si="43"/>
        <v>46.84</v>
      </c>
      <c r="J251" s="654">
        <f t="shared" si="43"/>
        <v>1.1733333333333333</v>
      </c>
      <c r="K251" s="654">
        <f t="shared" si="43"/>
        <v>1.8</v>
      </c>
      <c r="L251" s="542"/>
      <c r="M251" s="757"/>
      <c r="N251" s="735"/>
      <c r="O251" s="735"/>
      <c r="P251" s="735"/>
      <c r="Q251" s="735"/>
      <c r="R251" s="735"/>
      <c r="S251" s="735"/>
    </row>
    <row r="252" spans="1:19" ht="15" customHeight="1">
      <c r="A252" s="638" t="s">
        <v>120</v>
      </c>
      <c r="B252" s="647" t="s">
        <v>2062</v>
      </c>
      <c r="C252" s="643">
        <v>200</v>
      </c>
      <c r="D252" s="644">
        <v>1</v>
      </c>
      <c r="E252" s="644">
        <v>0</v>
      </c>
      <c r="F252" s="644">
        <v>20.2</v>
      </c>
      <c r="G252" s="645">
        <v>90</v>
      </c>
      <c r="H252" s="644">
        <v>14</v>
      </c>
      <c r="I252" s="644">
        <v>8</v>
      </c>
      <c r="J252" s="644">
        <v>2.8</v>
      </c>
      <c r="K252" s="644">
        <v>4</v>
      </c>
      <c r="L252" s="582" t="s">
        <v>25</v>
      </c>
      <c r="M252" s="769"/>
      <c r="N252" s="735"/>
      <c r="O252" s="735"/>
      <c r="P252" s="735"/>
      <c r="Q252" s="735"/>
      <c r="R252" s="735"/>
      <c r="S252" s="735"/>
    </row>
    <row r="253" spans="1:19" ht="15" customHeight="1">
      <c r="A253" s="638"/>
      <c r="B253" s="636"/>
      <c r="C253" s="691">
        <f aca="true" t="shared" si="44" ref="C253:K253">C252</f>
        <v>200</v>
      </c>
      <c r="D253" s="691">
        <f t="shared" si="44"/>
        <v>1</v>
      </c>
      <c r="E253" s="691">
        <f t="shared" si="44"/>
        <v>0</v>
      </c>
      <c r="F253" s="691">
        <f t="shared" si="44"/>
        <v>20.2</v>
      </c>
      <c r="G253" s="691">
        <f t="shared" si="44"/>
        <v>90</v>
      </c>
      <c r="H253" s="691">
        <f t="shared" si="44"/>
        <v>14</v>
      </c>
      <c r="I253" s="691">
        <f t="shared" si="44"/>
        <v>8</v>
      </c>
      <c r="J253" s="691">
        <f t="shared" si="44"/>
        <v>2.8</v>
      </c>
      <c r="K253" s="691">
        <f t="shared" si="44"/>
        <v>4</v>
      </c>
      <c r="L253" s="594"/>
      <c r="M253" s="769"/>
      <c r="N253" s="735"/>
      <c r="O253" s="735"/>
      <c r="P253" s="735"/>
      <c r="Q253" s="735"/>
      <c r="R253" s="735"/>
      <c r="S253" s="735"/>
    </row>
    <row r="254" spans="1:19" ht="15" customHeight="1">
      <c r="A254" s="638" t="s">
        <v>26</v>
      </c>
      <c r="B254" s="636"/>
      <c r="C254" s="723"/>
      <c r="D254" s="723"/>
      <c r="E254" s="723"/>
      <c r="F254" s="723"/>
      <c r="G254" s="723"/>
      <c r="H254" s="723"/>
      <c r="I254" s="723"/>
      <c r="J254" s="723"/>
      <c r="K254" s="723"/>
      <c r="L254" s="594"/>
      <c r="M254" s="769"/>
      <c r="N254" s="735"/>
      <c r="O254" s="735"/>
      <c r="P254" s="735"/>
      <c r="Q254" s="735"/>
      <c r="R254" s="735"/>
      <c r="S254" s="735"/>
    </row>
    <row r="255" spans="1:19" ht="15" customHeight="1">
      <c r="A255" s="642"/>
      <c r="B255" s="637" t="s">
        <v>2228</v>
      </c>
      <c r="C255" s="643" t="s">
        <v>2192</v>
      </c>
      <c r="D255" s="659">
        <v>0.7</v>
      </c>
      <c r="E255" s="659">
        <v>2.5</v>
      </c>
      <c r="F255" s="659">
        <v>3</v>
      </c>
      <c r="G255" s="660">
        <v>45</v>
      </c>
      <c r="H255" s="659">
        <v>18.7</v>
      </c>
      <c r="I255" s="659">
        <v>7.6</v>
      </c>
      <c r="J255" s="659">
        <v>0.30000000000000004</v>
      </c>
      <c r="K255" s="659">
        <v>16.2</v>
      </c>
      <c r="L255" s="628" t="s">
        <v>59</v>
      </c>
      <c r="M255" s="769" t="s">
        <v>2192</v>
      </c>
      <c r="N255" s="735"/>
      <c r="O255" s="735"/>
      <c r="P255" s="735"/>
      <c r="Q255" s="735"/>
      <c r="R255" s="735"/>
      <c r="S255" s="735"/>
    </row>
    <row r="256" spans="1:19" ht="14.25" customHeight="1">
      <c r="A256" s="638"/>
      <c r="B256" s="636" t="s">
        <v>2274</v>
      </c>
      <c r="C256" s="643" t="s">
        <v>346</v>
      </c>
      <c r="D256" s="644">
        <v>10.9</v>
      </c>
      <c r="E256" s="644">
        <v>9.8</v>
      </c>
      <c r="F256" s="644">
        <v>13.056000000000001</v>
      </c>
      <c r="G256" s="645">
        <v>184.4</v>
      </c>
      <c r="H256" s="659">
        <v>35.2</v>
      </c>
      <c r="I256" s="659">
        <v>34.8</v>
      </c>
      <c r="J256" s="659">
        <v>2</v>
      </c>
      <c r="K256" s="644">
        <v>4.4</v>
      </c>
      <c r="L256" s="624" t="s">
        <v>2286</v>
      </c>
      <c r="M256" s="769"/>
      <c r="N256" s="735"/>
      <c r="O256" s="735"/>
      <c r="P256" s="735"/>
      <c r="Q256" s="735"/>
      <c r="R256" s="735"/>
      <c r="S256" s="735"/>
    </row>
    <row r="257" spans="1:19" ht="14.25" customHeight="1">
      <c r="A257" s="638"/>
      <c r="B257" s="637" t="s">
        <v>62</v>
      </c>
      <c r="C257" s="643">
        <v>200</v>
      </c>
      <c r="D257" s="644">
        <v>10.7</v>
      </c>
      <c r="E257" s="644">
        <v>2.6</v>
      </c>
      <c r="F257" s="644">
        <v>18.2</v>
      </c>
      <c r="G257" s="645">
        <v>139.4</v>
      </c>
      <c r="H257" s="644">
        <v>36.3</v>
      </c>
      <c r="I257" s="644">
        <v>42.7</v>
      </c>
      <c r="J257" s="644">
        <v>1.6</v>
      </c>
      <c r="K257" s="644">
        <v>8</v>
      </c>
      <c r="L257" s="624" t="s">
        <v>63</v>
      </c>
      <c r="M257" s="769"/>
      <c r="N257" s="735"/>
      <c r="O257" s="735"/>
      <c r="P257" s="735"/>
      <c r="Q257" s="735"/>
      <c r="R257" s="735"/>
      <c r="S257" s="735"/>
    </row>
    <row r="258" spans="1:19" ht="14.25" customHeight="1">
      <c r="A258" s="638"/>
      <c r="B258" s="702" t="s">
        <v>2093</v>
      </c>
      <c r="C258" s="662">
        <v>200</v>
      </c>
      <c r="D258" s="663">
        <v>0.1</v>
      </c>
      <c r="E258" s="663">
        <v>0</v>
      </c>
      <c r="F258" s="663">
        <v>17.4</v>
      </c>
      <c r="G258" s="664">
        <v>73</v>
      </c>
      <c r="H258" s="663">
        <v>6.9</v>
      </c>
      <c r="I258" s="663">
        <v>1.9</v>
      </c>
      <c r="J258" s="663">
        <v>0.2</v>
      </c>
      <c r="K258" s="663">
        <v>6.4</v>
      </c>
      <c r="L258" s="630" t="s">
        <v>2094</v>
      </c>
      <c r="M258" s="769"/>
      <c r="N258" s="735"/>
      <c r="O258" s="735"/>
      <c r="P258" s="735"/>
      <c r="Q258" s="735"/>
      <c r="R258" s="735"/>
      <c r="S258" s="735"/>
    </row>
    <row r="259" spans="1:19" ht="15" customHeight="1">
      <c r="A259" s="638"/>
      <c r="B259" s="636" t="s">
        <v>2291</v>
      </c>
      <c r="C259" s="643">
        <v>42</v>
      </c>
      <c r="D259" s="644">
        <f>C259*1.6/20</f>
        <v>3.3600000000000003</v>
      </c>
      <c r="E259" s="644">
        <f>C259*0.2/20</f>
        <v>0.42000000000000004</v>
      </c>
      <c r="F259" s="644">
        <f>C259*9.8/20</f>
        <v>20.580000000000002</v>
      </c>
      <c r="G259" s="645">
        <f>C259*48/20</f>
        <v>100.8</v>
      </c>
      <c r="H259" s="644">
        <f>C259*4.6/20</f>
        <v>9.66</v>
      </c>
      <c r="I259" s="644">
        <f>C259*6.6/20</f>
        <v>13.86</v>
      </c>
      <c r="J259" s="644">
        <f>C259*0.4/20</f>
        <v>0.8400000000000001</v>
      </c>
      <c r="K259" s="644">
        <v>0</v>
      </c>
      <c r="L259" s="627" t="s">
        <v>35</v>
      </c>
      <c r="M259" s="626"/>
      <c r="N259" s="735"/>
      <c r="O259" s="735"/>
      <c r="P259" s="735"/>
      <c r="Q259" s="735"/>
      <c r="R259" s="735"/>
      <c r="S259" s="735"/>
    </row>
    <row r="260" spans="1:19" ht="15" customHeight="1">
      <c r="A260" s="638"/>
      <c r="B260" s="636" t="s">
        <v>2293</v>
      </c>
      <c r="C260" s="643">
        <v>33</v>
      </c>
      <c r="D260" s="644">
        <f>C260*1.3/20</f>
        <v>2.145</v>
      </c>
      <c r="E260" s="644">
        <f>C260*0.2/20</f>
        <v>0.33</v>
      </c>
      <c r="F260" s="644">
        <f>C260*8.2/20</f>
        <v>13.529999999999998</v>
      </c>
      <c r="G260" s="645">
        <f>C260*41/20</f>
        <v>67.65</v>
      </c>
      <c r="H260" s="644">
        <f>C260*7/20</f>
        <v>11.55</v>
      </c>
      <c r="I260" s="644">
        <f>C260*9.4/20</f>
        <v>15.51</v>
      </c>
      <c r="J260" s="644">
        <f>C260*0.8/20</f>
        <v>1.32</v>
      </c>
      <c r="K260" s="644">
        <v>0</v>
      </c>
      <c r="L260" s="627" t="s">
        <v>37</v>
      </c>
      <c r="M260" s="626"/>
      <c r="N260" s="735"/>
      <c r="O260" s="735"/>
      <c r="P260" s="735"/>
      <c r="Q260" s="735"/>
      <c r="R260" s="735"/>
      <c r="S260" s="735"/>
    </row>
    <row r="261" spans="1:19" ht="15" customHeight="1">
      <c r="A261" s="638" t="s">
        <v>38</v>
      </c>
      <c r="B261" s="656"/>
      <c r="C261" s="703">
        <v>742</v>
      </c>
      <c r="D261" s="704">
        <f aca="true" t="shared" si="45" ref="D261:K261">SUM(D255:D260)</f>
        <v>27.904999999999998</v>
      </c>
      <c r="E261" s="704">
        <f t="shared" si="45"/>
        <v>15.65</v>
      </c>
      <c r="F261" s="704">
        <f t="shared" si="45"/>
        <v>85.766</v>
      </c>
      <c r="G261" s="673">
        <f t="shared" si="45"/>
        <v>610.25</v>
      </c>
      <c r="H261" s="673">
        <f t="shared" si="45"/>
        <v>118.31</v>
      </c>
      <c r="I261" s="673">
        <f t="shared" si="45"/>
        <v>116.37</v>
      </c>
      <c r="J261" s="673">
        <f t="shared" si="45"/>
        <v>6.26</v>
      </c>
      <c r="K261" s="673">
        <f t="shared" si="45"/>
        <v>35</v>
      </c>
      <c r="L261" s="628"/>
      <c r="M261" s="626"/>
      <c r="N261" s="770"/>
      <c r="O261" s="735"/>
      <c r="P261" s="735"/>
      <c r="Q261" s="735"/>
      <c r="R261" s="735"/>
      <c r="S261" s="735"/>
    </row>
    <row r="262" spans="1:19" ht="15" customHeight="1">
      <c r="A262" s="638" t="s">
        <v>39</v>
      </c>
      <c r="B262" s="656"/>
      <c r="C262" s="709"/>
      <c r="D262" s="710"/>
      <c r="E262" s="710"/>
      <c r="F262" s="710"/>
      <c r="G262" s="711"/>
      <c r="H262" s="711"/>
      <c r="I262" s="711"/>
      <c r="J262" s="711"/>
      <c r="K262" s="711"/>
      <c r="L262" s="628"/>
      <c r="M262" s="626"/>
      <c r="N262" s="735"/>
      <c r="O262" s="735"/>
      <c r="P262" s="735"/>
      <c r="Q262" s="735"/>
      <c r="R262" s="735"/>
      <c r="S262" s="735"/>
    </row>
    <row r="263" spans="1:19" ht="15" customHeight="1">
      <c r="A263" s="642"/>
      <c r="B263" s="637" t="s">
        <v>2200</v>
      </c>
      <c r="C263" s="643" t="s">
        <v>2234</v>
      </c>
      <c r="D263" s="659">
        <v>0.8</v>
      </c>
      <c r="E263" s="659">
        <v>3.1</v>
      </c>
      <c r="F263" s="659">
        <v>5.2</v>
      </c>
      <c r="G263" s="660">
        <v>52</v>
      </c>
      <c r="H263" s="659">
        <v>12.8</v>
      </c>
      <c r="I263" s="659">
        <v>13.2</v>
      </c>
      <c r="J263" s="659">
        <v>0.5</v>
      </c>
      <c r="K263" s="659">
        <v>7.2</v>
      </c>
      <c r="L263" s="628" t="s">
        <v>200</v>
      </c>
      <c r="M263" s="626" t="s">
        <v>2234</v>
      </c>
      <c r="N263" s="735"/>
      <c r="O263" s="735"/>
      <c r="P263" s="735"/>
      <c r="Q263" s="735"/>
      <c r="R263" s="735"/>
      <c r="S263" s="735"/>
    </row>
    <row r="264" spans="1:19" ht="15" customHeight="1">
      <c r="A264" s="638"/>
      <c r="B264" s="636" t="s">
        <v>2287</v>
      </c>
      <c r="C264" s="724" t="s">
        <v>2288</v>
      </c>
      <c r="D264" s="661">
        <v>21.7</v>
      </c>
      <c r="E264" s="661">
        <v>17</v>
      </c>
      <c r="F264" s="661">
        <v>36.8</v>
      </c>
      <c r="G264" s="700">
        <v>387</v>
      </c>
      <c r="H264" s="661">
        <v>50.8</v>
      </c>
      <c r="I264" s="661">
        <v>39.9</v>
      </c>
      <c r="J264" s="661">
        <v>0.9</v>
      </c>
      <c r="K264" s="661">
        <v>0.6</v>
      </c>
      <c r="L264" s="549" t="s">
        <v>1627</v>
      </c>
      <c r="M264" s="626"/>
      <c r="N264" s="735"/>
      <c r="O264" s="735"/>
      <c r="P264" s="735"/>
      <c r="Q264" s="735"/>
      <c r="R264" s="735"/>
      <c r="S264" s="735"/>
    </row>
    <row r="265" spans="1:19" ht="15" customHeight="1">
      <c r="A265" s="638"/>
      <c r="B265" s="701" t="s">
        <v>92</v>
      </c>
      <c r="C265" s="648">
        <v>25</v>
      </c>
      <c r="D265" s="661">
        <v>0.8</v>
      </c>
      <c r="E265" s="661">
        <v>0.8</v>
      </c>
      <c r="F265" s="661">
        <v>19.3</v>
      </c>
      <c r="G265" s="700">
        <v>88</v>
      </c>
      <c r="H265" s="661">
        <v>2</v>
      </c>
      <c r="I265" s="661">
        <v>0.5</v>
      </c>
      <c r="J265" s="661">
        <v>0.3</v>
      </c>
      <c r="K265" s="661">
        <v>0</v>
      </c>
      <c r="L265" s="632" t="s">
        <v>17</v>
      </c>
      <c r="M265" s="626"/>
      <c r="N265" s="735"/>
      <c r="O265" s="735"/>
      <c r="P265" s="735"/>
      <c r="Q265" s="735"/>
      <c r="R265" s="735"/>
      <c r="S265" s="735"/>
    </row>
    <row r="266" spans="1:19" ht="15" customHeight="1">
      <c r="A266" s="638"/>
      <c r="B266" s="713" t="s">
        <v>2170</v>
      </c>
      <c r="C266" s="662">
        <v>200</v>
      </c>
      <c r="D266" s="663">
        <v>0.2</v>
      </c>
      <c r="E266" s="663">
        <v>0</v>
      </c>
      <c r="F266" s="663">
        <v>0.1</v>
      </c>
      <c r="G266" s="664">
        <v>1.4</v>
      </c>
      <c r="H266" s="663">
        <v>4.4</v>
      </c>
      <c r="I266" s="663">
        <v>3.8</v>
      </c>
      <c r="J266" s="663">
        <v>0.7</v>
      </c>
      <c r="K266" s="663">
        <v>0.04</v>
      </c>
      <c r="L266" s="630" t="s">
        <v>2171</v>
      </c>
      <c r="M266" s="626"/>
      <c r="N266" s="735"/>
      <c r="O266" s="735"/>
      <c r="P266" s="735"/>
      <c r="Q266" s="735"/>
      <c r="R266" s="735"/>
      <c r="S266" s="735"/>
    </row>
    <row r="267" spans="1:19" ht="15" customHeight="1">
      <c r="A267" s="638"/>
      <c r="B267" s="636" t="s">
        <v>2293</v>
      </c>
      <c r="C267" s="643">
        <v>10</v>
      </c>
      <c r="D267" s="644">
        <f>C267*1.3/20</f>
        <v>0.65</v>
      </c>
      <c r="E267" s="644">
        <f>C267*0.2/20</f>
        <v>0.1</v>
      </c>
      <c r="F267" s="644">
        <f>C267*8.2/20</f>
        <v>4.1</v>
      </c>
      <c r="G267" s="645">
        <f>C267*41/20</f>
        <v>20.5</v>
      </c>
      <c r="H267" s="644">
        <f>C267*7/20</f>
        <v>3.5</v>
      </c>
      <c r="I267" s="644">
        <f>C267*9.4/20</f>
        <v>4.7</v>
      </c>
      <c r="J267" s="644">
        <f>C267*0.8/20</f>
        <v>0.4</v>
      </c>
      <c r="K267" s="644">
        <v>0</v>
      </c>
      <c r="L267" s="627" t="s">
        <v>37</v>
      </c>
      <c r="M267" s="626"/>
      <c r="N267" s="735"/>
      <c r="O267" s="735"/>
      <c r="P267" s="735"/>
      <c r="Q267" s="735"/>
      <c r="R267" s="735"/>
      <c r="S267" s="735"/>
    </row>
    <row r="268" spans="1:19" ht="15" customHeight="1">
      <c r="A268" s="638" t="s">
        <v>93</v>
      </c>
      <c r="B268" s="656"/>
      <c r="C268" s="703">
        <v>531</v>
      </c>
      <c r="D268" s="673">
        <f aca="true" t="shared" si="46" ref="D268:K268">SUM(D263:D267)</f>
        <v>24.15</v>
      </c>
      <c r="E268" s="673">
        <f t="shared" si="46"/>
        <v>21.000000000000004</v>
      </c>
      <c r="F268" s="673">
        <f t="shared" si="46"/>
        <v>65.5</v>
      </c>
      <c r="G268" s="673">
        <f t="shared" si="46"/>
        <v>548.9</v>
      </c>
      <c r="H268" s="673">
        <f t="shared" si="46"/>
        <v>73.5</v>
      </c>
      <c r="I268" s="673">
        <f t="shared" si="46"/>
        <v>62.099999999999994</v>
      </c>
      <c r="J268" s="673">
        <f t="shared" si="46"/>
        <v>2.8</v>
      </c>
      <c r="K268" s="673">
        <f t="shared" si="46"/>
        <v>7.84</v>
      </c>
      <c r="L268" s="542"/>
      <c r="M268" s="626"/>
      <c r="N268" s="735"/>
      <c r="O268" s="735"/>
      <c r="P268" s="735"/>
      <c r="Q268" s="735"/>
      <c r="R268" s="735"/>
      <c r="S268" s="735"/>
    </row>
    <row r="269" spans="1:19" ht="27.75" customHeight="1">
      <c r="A269" s="674" t="s">
        <v>203</v>
      </c>
      <c r="B269" s="675"/>
      <c r="C269" s="669"/>
      <c r="D269" s="676">
        <f>D251+D253+D261+D268</f>
        <v>63.14766666666666</v>
      </c>
      <c r="E269" s="676">
        <f>E251+E253+E261+E268</f>
        <v>45.381</v>
      </c>
      <c r="F269" s="676">
        <f>F251+F253+F261+F268</f>
        <v>241.86733333333336</v>
      </c>
      <c r="G269" s="676">
        <f>G251+G261+G268+G253</f>
        <v>1619.8833333333332</v>
      </c>
      <c r="H269" s="676">
        <f>H251+H261+H268+H253</f>
        <v>453.63</v>
      </c>
      <c r="I269" s="676">
        <f>I251+I261+I268+I253</f>
        <v>233.31</v>
      </c>
      <c r="J269" s="676">
        <f>J251+J261+J268+J253</f>
        <v>13.033333333333335</v>
      </c>
      <c r="K269" s="676">
        <f>K251+K261+K268+K253</f>
        <v>48.64</v>
      </c>
      <c r="L269" s="764"/>
      <c r="M269" s="771"/>
      <c r="N269" s="735"/>
      <c r="O269" s="735"/>
      <c r="P269" s="735"/>
      <c r="Q269" s="735"/>
      <c r="R269" s="735"/>
      <c r="S269" s="735"/>
    </row>
    <row r="270" spans="1:19" ht="15" customHeight="1">
      <c r="A270" s="899" t="s">
        <v>204</v>
      </c>
      <c r="B270" s="900"/>
      <c r="C270" s="705"/>
      <c r="D270" s="676">
        <f aca="true" t="shared" si="47" ref="D270:K270">D32+D59+D85+D112+D138+D164+D191+D219+D244+D269</f>
        <v>693.2326666666665</v>
      </c>
      <c r="E270" s="676">
        <f t="shared" si="47"/>
        <v>562.5783333333334</v>
      </c>
      <c r="F270" s="676">
        <f t="shared" si="47"/>
        <v>2186.0860000000002</v>
      </c>
      <c r="G270" s="676">
        <f t="shared" si="47"/>
        <v>16201.09</v>
      </c>
      <c r="H270" s="676">
        <f t="shared" si="47"/>
        <v>6366.369999999999</v>
      </c>
      <c r="I270" s="676">
        <f t="shared" si="47"/>
        <v>2525.357142857143</v>
      </c>
      <c r="J270" s="676">
        <f t="shared" si="47"/>
        <v>225.7804761904762</v>
      </c>
      <c r="K270" s="676">
        <f t="shared" si="47"/>
        <v>747.9304285714285</v>
      </c>
      <c r="L270" s="677"/>
      <c r="M270" s="772"/>
      <c r="N270" s="735"/>
      <c r="O270" s="735"/>
      <c r="P270" s="735"/>
      <c r="Q270" s="735"/>
      <c r="R270" s="735"/>
      <c r="S270" s="735"/>
    </row>
    <row r="271" spans="1:19" ht="15" customHeight="1">
      <c r="A271" s="899" t="s">
        <v>205</v>
      </c>
      <c r="B271" s="900"/>
      <c r="C271" s="705"/>
      <c r="D271" s="676">
        <f aca="true" t="shared" si="48" ref="D271:K271">D270/10</f>
        <v>69.32326666666665</v>
      </c>
      <c r="E271" s="676">
        <f t="shared" si="48"/>
        <v>56.25783333333334</v>
      </c>
      <c r="F271" s="676">
        <f t="shared" si="48"/>
        <v>218.60860000000002</v>
      </c>
      <c r="G271" s="676">
        <f t="shared" si="48"/>
        <v>1620.109</v>
      </c>
      <c r="H271" s="676">
        <f t="shared" si="48"/>
        <v>636.637</v>
      </c>
      <c r="I271" s="676">
        <f t="shared" si="48"/>
        <v>252.5357142857143</v>
      </c>
      <c r="J271" s="676">
        <f t="shared" si="48"/>
        <v>22.57804761904762</v>
      </c>
      <c r="K271" s="676">
        <f t="shared" si="48"/>
        <v>74.79304285714285</v>
      </c>
      <c r="L271" s="677"/>
      <c r="M271" s="772"/>
      <c r="N271" s="735"/>
      <c r="O271" s="735"/>
      <c r="P271" s="735"/>
      <c r="Q271" s="735"/>
      <c r="R271" s="735"/>
      <c r="S271" s="735"/>
    </row>
    <row r="272" spans="1:19" ht="15" customHeight="1">
      <c r="A272" s="901" t="s">
        <v>2247</v>
      </c>
      <c r="B272" s="902"/>
      <c r="C272" s="773"/>
      <c r="D272" s="726" t="s">
        <v>2248</v>
      </c>
      <c r="E272" s="726" t="s">
        <v>2249</v>
      </c>
      <c r="F272" s="726" t="s">
        <v>2250</v>
      </c>
      <c r="G272" s="727">
        <v>1620</v>
      </c>
      <c r="H272" s="774"/>
      <c r="I272" s="774"/>
      <c r="J272" s="774"/>
      <c r="K272" s="774"/>
      <c r="L272" s="775"/>
      <c r="M272" s="776"/>
      <c r="N272" s="735"/>
      <c r="O272" s="735"/>
      <c r="P272" s="735"/>
      <c r="Q272" s="735"/>
      <c r="R272" s="735"/>
      <c r="S272" s="735"/>
    </row>
    <row r="273" spans="1:19" ht="15" customHeight="1">
      <c r="A273" s="899" t="s">
        <v>2251</v>
      </c>
      <c r="B273" s="903"/>
      <c r="C273" s="777"/>
      <c r="D273" s="625">
        <f>D271*4/G271*100-2</f>
        <v>15.115704354871593</v>
      </c>
      <c r="E273" s="625">
        <f>E271*9/G271*100</f>
        <v>31.25224907706827</v>
      </c>
      <c r="F273" s="625">
        <f>F271*4/G271*100+1</f>
        <v>54.97380052823607</v>
      </c>
      <c r="G273" s="727">
        <f>G271/G272*100</f>
        <v>100.00672839506173</v>
      </c>
      <c r="H273" s="778"/>
      <c r="I273" s="778"/>
      <c r="J273" s="778"/>
      <c r="K273" s="778"/>
      <c r="L273" s="779"/>
      <c r="M273" s="780"/>
      <c r="N273" s="735"/>
      <c r="O273" s="735"/>
      <c r="P273" s="735"/>
      <c r="Q273" s="735"/>
      <c r="R273" s="735"/>
      <c r="S273" s="735"/>
    </row>
    <row r="274" spans="1:19" ht="15" customHeight="1">
      <c r="A274" s="853" t="s">
        <v>2326</v>
      </c>
      <c r="B274" s="782"/>
      <c r="C274" s="781"/>
      <c r="D274" s="732"/>
      <c r="E274" s="732"/>
      <c r="F274" s="732"/>
      <c r="G274" s="733"/>
      <c r="H274" s="783"/>
      <c r="I274" s="783"/>
      <c r="J274" s="783"/>
      <c r="K274" s="783"/>
      <c r="L274" s="784"/>
      <c r="M274" s="780"/>
      <c r="N274" s="735"/>
      <c r="O274" s="735"/>
      <c r="P274" s="735"/>
      <c r="Q274" s="735"/>
      <c r="R274" s="735"/>
      <c r="S274" s="735"/>
    </row>
    <row r="275" spans="1:19" ht="15" customHeight="1">
      <c r="A275" s="785"/>
      <c r="B275" s="786"/>
      <c r="C275" s="781"/>
      <c r="D275" s="787"/>
      <c r="E275" s="788"/>
      <c r="F275" s="788"/>
      <c r="G275" s="788"/>
      <c r="H275" s="788"/>
      <c r="I275" s="788"/>
      <c r="J275" s="788"/>
      <c r="K275" s="788"/>
      <c r="L275" s="781"/>
      <c r="N275" s="735"/>
      <c r="O275" s="735"/>
      <c r="P275" s="735"/>
      <c r="Q275" s="735"/>
      <c r="R275" s="735"/>
      <c r="S275" s="735"/>
    </row>
    <row r="276" spans="1:19" ht="15" customHeight="1">
      <c r="A276" s="785" t="s">
        <v>2239</v>
      </c>
      <c r="B276" s="910" t="s">
        <v>206</v>
      </c>
      <c r="C276" s="910"/>
      <c r="D276" s="910"/>
      <c r="E276" s="910"/>
      <c r="F276" s="910"/>
      <c r="G276" s="910"/>
      <c r="H276" s="910"/>
      <c r="I276" s="910"/>
      <c r="J276" s="910"/>
      <c r="K276" s="910"/>
      <c r="L276" s="910"/>
      <c r="N276" s="735"/>
      <c r="O276" s="735"/>
      <c r="P276" s="735"/>
      <c r="Q276" s="735"/>
      <c r="R276" s="735"/>
      <c r="S276" s="735"/>
    </row>
    <row r="277" spans="2:12" ht="17.25" customHeight="1">
      <c r="B277" s="907" t="s">
        <v>2240</v>
      </c>
      <c r="C277" s="907"/>
      <c r="D277" s="907"/>
      <c r="E277" s="907"/>
      <c r="F277" s="907"/>
      <c r="G277" s="907"/>
      <c r="H277" s="907"/>
      <c r="I277" s="907"/>
      <c r="J277" s="907"/>
      <c r="K277" s="907"/>
      <c r="L277" s="907"/>
    </row>
    <row r="278" spans="2:12" ht="15.75">
      <c r="B278" s="907" t="s">
        <v>2241</v>
      </c>
      <c r="C278" s="907"/>
      <c r="D278" s="907"/>
      <c r="E278" s="907"/>
      <c r="F278" s="907"/>
      <c r="G278" s="907"/>
      <c r="H278" s="907"/>
      <c r="I278" s="907"/>
      <c r="J278" s="907"/>
      <c r="K278" s="907"/>
      <c r="L278" s="907"/>
    </row>
    <row r="284" ht="18" customHeight="1"/>
    <row r="285" ht="18" customHeight="1"/>
    <row r="286" ht="41.25" customHeight="1"/>
    <row r="288" ht="15" customHeight="1"/>
    <row r="293" spans="1:19" ht="12.75" customHeight="1">
      <c r="A293" s="735"/>
      <c r="B293" s="794"/>
      <c r="C293" s="735"/>
      <c r="D293" s="735"/>
      <c r="E293" s="735"/>
      <c r="F293" s="735"/>
      <c r="G293" s="735"/>
      <c r="H293" s="735"/>
      <c r="I293" s="735"/>
      <c r="J293" s="735"/>
      <c r="K293" s="735"/>
      <c r="L293" s="735"/>
      <c r="M293" s="735"/>
      <c r="N293" s="735"/>
      <c r="O293" s="735"/>
      <c r="P293" s="735"/>
      <c r="Q293" s="735"/>
      <c r="R293" s="735"/>
      <c r="S293" s="735"/>
    </row>
    <row r="295" spans="1:19" ht="10.5" customHeight="1">
      <c r="A295" s="735"/>
      <c r="B295" s="794"/>
      <c r="C295" s="735"/>
      <c r="D295" s="735"/>
      <c r="E295" s="735"/>
      <c r="F295" s="735"/>
      <c r="G295" s="735"/>
      <c r="H295" s="735"/>
      <c r="I295" s="735"/>
      <c r="J295" s="735"/>
      <c r="K295" s="735"/>
      <c r="L295" s="735"/>
      <c r="M295" s="735"/>
      <c r="N295" s="735"/>
      <c r="O295" s="735"/>
      <c r="P295" s="735"/>
      <c r="Q295" s="735"/>
      <c r="R295" s="735"/>
      <c r="S295" s="735"/>
    </row>
    <row r="303" spans="1:19" ht="25.5" customHeight="1">
      <c r="A303" s="735"/>
      <c r="B303" s="794"/>
      <c r="C303" s="735"/>
      <c r="D303" s="735"/>
      <c r="E303" s="735"/>
      <c r="F303" s="735"/>
      <c r="G303" s="735"/>
      <c r="H303" s="735"/>
      <c r="I303" s="735"/>
      <c r="J303" s="735"/>
      <c r="K303" s="735"/>
      <c r="L303" s="735"/>
      <c r="M303" s="735"/>
      <c r="N303" s="735"/>
      <c r="O303" s="735"/>
      <c r="P303" s="735"/>
      <c r="Q303" s="735"/>
      <c r="R303" s="735"/>
      <c r="S303" s="735"/>
    </row>
    <row r="306" spans="1:19" ht="15" customHeight="1">
      <c r="A306" s="735"/>
      <c r="B306" s="794"/>
      <c r="C306" s="735"/>
      <c r="D306" s="735"/>
      <c r="E306" s="735"/>
      <c r="F306" s="735"/>
      <c r="G306" s="735"/>
      <c r="H306" s="735"/>
      <c r="I306" s="735"/>
      <c r="J306" s="735"/>
      <c r="K306" s="735"/>
      <c r="L306" s="735"/>
      <c r="M306" s="735"/>
      <c r="N306" s="735"/>
      <c r="O306" s="735"/>
      <c r="P306" s="735"/>
      <c r="Q306" s="735"/>
      <c r="R306" s="735"/>
      <c r="S306" s="735"/>
    </row>
    <row r="312" spans="1:19" ht="40.5" customHeight="1">
      <c r="A312" s="735"/>
      <c r="B312" s="794"/>
      <c r="C312" s="735"/>
      <c r="D312" s="735"/>
      <c r="E312" s="735"/>
      <c r="F312" s="735"/>
      <c r="G312" s="735"/>
      <c r="H312" s="735"/>
      <c r="I312" s="735"/>
      <c r="J312" s="735"/>
      <c r="K312" s="735"/>
      <c r="L312" s="735"/>
      <c r="M312" s="735"/>
      <c r="N312" s="735"/>
      <c r="O312" s="735"/>
      <c r="P312" s="735"/>
      <c r="Q312" s="735"/>
      <c r="R312" s="735"/>
      <c r="S312" s="735"/>
    </row>
  </sheetData>
  <sheetProtection selectLockedCells="1" selectUnlockedCells="1"/>
  <mergeCells count="28">
    <mergeCell ref="A86:G86"/>
    <mergeCell ref="A60:G60"/>
    <mergeCell ref="B276:L276"/>
    <mergeCell ref="A113:G113"/>
    <mergeCell ref="A139:G139"/>
    <mergeCell ref="C5:C6"/>
    <mergeCell ref="H5:J5"/>
    <mergeCell ref="D5:F5"/>
    <mergeCell ref="G5:G6"/>
    <mergeCell ref="L5:L6"/>
    <mergeCell ref="K5:K6"/>
    <mergeCell ref="B277:L277"/>
    <mergeCell ref="B278:L278"/>
    <mergeCell ref="A245:G245"/>
    <mergeCell ref="A220:G220"/>
    <mergeCell ref="A7:G7"/>
    <mergeCell ref="A33:G33"/>
    <mergeCell ref="A165:G165"/>
    <mergeCell ref="A192:G192"/>
    <mergeCell ref="A3:L3"/>
    <mergeCell ref="A270:B270"/>
    <mergeCell ref="A271:B271"/>
    <mergeCell ref="A272:B272"/>
    <mergeCell ref="A273:B273"/>
    <mergeCell ref="A2:L2"/>
    <mergeCell ref="A4:L4"/>
    <mergeCell ref="A5:A6"/>
    <mergeCell ref="B5:B6"/>
  </mergeCells>
  <printOptions/>
  <pageMargins left="0.2362204724409449" right="0.2362204724409449" top="0.2755905511811024" bottom="0.7480314960629921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O317"/>
  <sheetViews>
    <sheetView tabSelected="1" zoomScale="84" zoomScaleNormal="84" zoomScalePageLayoutView="0" workbookViewId="0" topLeftCell="A1">
      <selection activeCell="T15" sqref="T15"/>
    </sheetView>
  </sheetViews>
  <sheetFormatPr defaultColWidth="9.00390625" defaultRowHeight="12.75"/>
  <cols>
    <col min="1" max="1" width="17.375" style="849" customWidth="1"/>
    <col min="2" max="2" width="50.00390625" style="851" customWidth="1"/>
    <col min="3" max="3" width="8.125" style="791" customWidth="1"/>
    <col min="4" max="11" width="8.125" style="792" customWidth="1"/>
    <col min="12" max="12" width="25.25390625" style="852" customWidth="1"/>
    <col min="13" max="13" width="12.375" style="795" hidden="1" customWidth="1"/>
    <col min="14" max="14" width="10.75390625" style="795" hidden="1" customWidth="1"/>
    <col min="15" max="15" width="0" style="568" hidden="1" customWidth="1"/>
    <col min="16" max="16384" width="9.125" style="568" customWidth="1"/>
  </cols>
  <sheetData>
    <row r="1" spans="1:12" ht="15">
      <c r="A1" s="853"/>
      <c r="B1" s="854"/>
      <c r="C1" s="855"/>
      <c r="D1" s="856"/>
      <c r="E1" s="856"/>
      <c r="F1" s="857"/>
      <c r="G1" s="857"/>
      <c r="H1" s="857"/>
      <c r="I1" s="857"/>
      <c r="J1" s="860" t="s">
        <v>2324</v>
      </c>
      <c r="K1" s="860"/>
      <c r="L1" s="860"/>
    </row>
    <row r="2" spans="1:12" ht="15">
      <c r="A2" s="853"/>
      <c r="B2" s="854"/>
      <c r="C2" s="855"/>
      <c r="D2" s="856"/>
      <c r="E2" s="856"/>
      <c r="F2" s="857"/>
      <c r="G2" s="857"/>
      <c r="H2" s="857"/>
      <c r="I2" s="857"/>
      <c r="J2" s="736"/>
      <c r="K2" s="736"/>
      <c r="L2" s="860"/>
    </row>
    <row r="3" spans="1:12" ht="15.75">
      <c r="A3" s="853"/>
      <c r="B3" s="854"/>
      <c r="C3" s="855"/>
      <c r="D3" s="856"/>
      <c r="E3" s="856"/>
      <c r="F3" s="857"/>
      <c r="G3" s="857"/>
      <c r="H3" s="857"/>
      <c r="I3" s="857"/>
      <c r="J3" s="848" t="s">
        <v>2320</v>
      </c>
      <c r="K3" s="859"/>
      <c r="L3" s="860"/>
    </row>
    <row r="4" spans="1:12" ht="15" customHeight="1">
      <c r="A4" s="853"/>
      <c r="B4" s="854"/>
      <c r="C4" s="855"/>
      <c r="D4" s="856"/>
      <c r="E4" s="856"/>
      <c r="F4" s="857"/>
      <c r="G4" s="857"/>
      <c r="H4" s="857"/>
      <c r="I4" s="857"/>
      <c r="J4" s="860" t="s">
        <v>2327</v>
      </c>
      <c r="K4" s="860"/>
      <c r="L4" s="860"/>
    </row>
    <row r="5" spans="1:12" ht="15" customHeight="1">
      <c r="A5" s="853"/>
      <c r="B5" s="854"/>
      <c r="C5" s="855"/>
      <c r="D5" s="856"/>
      <c r="E5" s="856"/>
      <c r="F5" s="857"/>
      <c r="G5" s="857"/>
      <c r="H5" s="857"/>
      <c r="I5" s="857"/>
      <c r="J5" s="861" t="s">
        <v>2328</v>
      </c>
      <c r="K5" s="796"/>
      <c r="L5" s="860"/>
    </row>
    <row r="6" spans="1:12" ht="17.25" customHeight="1">
      <c r="A6" s="853"/>
      <c r="B6" s="854"/>
      <c r="C6" s="855"/>
      <c r="D6" s="856"/>
      <c r="E6" s="856"/>
      <c r="F6" s="862"/>
      <c r="G6" s="862"/>
      <c r="H6" s="862"/>
      <c r="I6" s="862"/>
      <c r="J6" s="796"/>
      <c r="K6" s="796"/>
      <c r="L6" s="858"/>
    </row>
    <row r="7" spans="1:14" ht="15" customHeight="1">
      <c r="A7" s="904" t="s">
        <v>2321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541"/>
      <c r="N7" s="541"/>
    </row>
    <row r="8" spans="1:14" ht="15" customHeight="1">
      <c r="A8" s="898" t="s">
        <v>2329</v>
      </c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541"/>
      <c r="N8" s="541"/>
    </row>
    <row r="9" spans="1:14" ht="15" customHeight="1">
      <c r="A9" s="898" t="s">
        <v>2323</v>
      </c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541"/>
      <c r="N9" s="541"/>
    </row>
    <row r="10" spans="1:14" ht="15" customHeight="1">
      <c r="A10" s="914" t="s">
        <v>0</v>
      </c>
      <c r="B10" s="914" t="s">
        <v>1</v>
      </c>
      <c r="C10" s="914" t="s">
        <v>2</v>
      </c>
      <c r="D10" s="915" t="s">
        <v>3</v>
      </c>
      <c r="E10" s="915"/>
      <c r="F10" s="915"/>
      <c r="G10" s="915" t="s">
        <v>4</v>
      </c>
      <c r="H10" s="916" t="s">
        <v>5</v>
      </c>
      <c r="I10" s="916"/>
      <c r="J10" s="916"/>
      <c r="K10" s="916" t="s">
        <v>6</v>
      </c>
      <c r="L10" s="917" t="s">
        <v>7</v>
      </c>
      <c r="M10" s="541"/>
      <c r="N10" s="541"/>
    </row>
    <row r="11" spans="1:14" ht="48" customHeight="1">
      <c r="A11" s="914"/>
      <c r="B11" s="914"/>
      <c r="C11" s="914"/>
      <c r="D11" s="891" t="s">
        <v>8</v>
      </c>
      <c r="E11" s="891" t="s">
        <v>9</v>
      </c>
      <c r="F11" s="891" t="s">
        <v>10</v>
      </c>
      <c r="G11" s="915"/>
      <c r="H11" s="737" t="s">
        <v>11</v>
      </c>
      <c r="I11" s="737" t="s">
        <v>12</v>
      </c>
      <c r="J11" s="737" t="s">
        <v>13</v>
      </c>
      <c r="K11" s="916"/>
      <c r="L11" s="917"/>
      <c r="M11" s="541" t="s">
        <v>216</v>
      </c>
      <c r="N11" s="541"/>
    </row>
    <row r="12" spans="1:14" ht="15" customHeight="1">
      <c r="A12" s="918" t="s">
        <v>14</v>
      </c>
      <c r="B12" s="918"/>
      <c r="C12" s="918"/>
      <c r="D12" s="918"/>
      <c r="E12" s="918"/>
      <c r="F12" s="918"/>
      <c r="G12" s="918"/>
      <c r="H12" s="797"/>
      <c r="I12" s="797"/>
      <c r="J12" s="797"/>
      <c r="K12" s="797"/>
      <c r="L12" s="865"/>
      <c r="M12" s="798"/>
      <c r="N12" s="798"/>
    </row>
    <row r="13" spans="1:14" ht="15" customHeight="1">
      <c r="A13" s="578" t="s">
        <v>15</v>
      </c>
      <c r="B13" s="608"/>
      <c r="C13" s="579"/>
      <c r="D13" s="579"/>
      <c r="E13" s="579"/>
      <c r="F13" s="579"/>
      <c r="G13" s="579"/>
      <c r="H13" s="579"/>
      <c r="I13" s="579"/>
      <c r="J13" s="579"/>
      <c r="K13" s="579"/>
      <c r="L13" s="866"/>
      <c r="M13" s="798"/>
      <c r="N13" s="798"/>
    </row>
    <row r="14" spans="1:14" ht="15.75" customHeight="1">
      <c r="A14" s="580"/>
      <c r="B14" s="609" t="s">
        <v>2316</v>
      </c>
      <c r="C14" s="546">
        <v>5</v>
      </c>
      <c r="D14" s="547">
        <v>0.04</v>
      </c>
      <c r="E14" s="547">
        <v>1.48</v>
      </c>
      <c r="F14" s="547">
        <v>0.65</v>
      </c>
      <c r="G14" s="548">
        <v>33</v>
      </c>
      <c r="H14" s="547">
        <v>4</v>
      </c>
      <c r="I14" s="547">
        <v>0</v>
      </c>
      <c r="J14" s="547">
        <v>0</v>
      </c>
      <c r="K14" s="547">
        <v>0</v>
      </c>
      <c r="L14" s="636" t="s">
        <v>717</v>
      </c>
      <c r="M14" s="541"/>
      <c r="N14" s="541"/>
    </row>
    <row r="15" spans="1:14" ht="18" customHeight="1">
      <c r="A15" s="578"/>
      <c r="B15" s="609" t="s">
        <v>2290</v>
      </c>
      <c r="C15" s="581">
        <v>150</v>
      </c>
      <c r="D15" s="547">
        <v>4.4430000000000005</v>
      </c>
      <c r="E15" s="547">
        <v>0.7</v>
      </c>
      <c r="F15" s="547">
        <v>13.5</v>
      </c>
      <c r="G15" s="548">
        <v>112</v>
      </c>
      <c r="H15" s="547">
        <v>124.2</v>
      </c>
      <c r="I15" s="547">
        <v>27.2</v>
      </c>
      <c r="J15" s="547">
        <v>0.5</v>
      </c>
      <c r="K15" s="547">
        <v>0.6</v>
      </c>
      <c r="L15" s="656" t="s">
        <v>18</v>
      </c>
      <c r="M15" s="541"/>
      <c r="N15" s="541"/>
    </row>
    <row r="16" spans="1:14" ht="15.75" customHeight="1">
      <c r="A16" s="578"/>
      <c r="B16" s="610" t="s">
        <v>19</v>
      </c>
      <c r="C16" s="546">
        <v>180</v>
      </c>
      <c r="D16" s="547">
        <v>2.8529999999999998</v>
      </c>
      <c r="E16" s="547">
        <v>2.412</v>
      </c>
      <c r="F16" s="547">
        <v>9.4</v>
      </c>
      <c r="G16" s="548">
        <v>71</v>
      </c>
      <c r="H16" s="547">
        <v>113.2</v>
      </c>
      <c r="I16" s="547">
        <v>12.6</v>
      </c>
      <c r="J16" s="547">
        <v>0.1</v>
      </c>
      <c r="K16" s="547">
        <v>1.17</v>
      </c>
      <c r="L16" s="656" t="s">
        <v>20</v>
      </c>
      <c r="M16" s="541"/>
      <c r="N16" s="541"/>
    </row>
    <row r="17" spans="1:14" ht="15.75" customHeight="1">
      <c r="A17" s="578"/>
      <c r="B17" s="799" t="s">
        <v>2254</v>
      </c>
      <c r="C17" s="546">
        <v>25</v>
      </c>
      <c r="D17" s="547">
        <v>1.9</v>
      </c>
      <c r="E17" s="547">
        <v>0.8</v>
      </c>
      <c r="F17" s="547">
        <v>12.8</v>
      </c>
      <c r="G17" s="548">
        <v>65.5</v>
      </c>
      <c r="H17" s="547">
        <v>8.8</v>
      </c>
      <c r="I17" s="547">
        <v>11.8</v>
      </c>
      <c r="J17" s="547">
        <v>1</v>
      </c>
      <c r="K17" s="547">
        <v>0</v>
      </c>
      <c r="L17" s="867" t="s">
        <v>21</v>
      </c>
      <c r="M17" s="541"/>
      <c r="N17" s="541"/>
    </row>
    <row r="18" spans="1:14" ht="36" customHeight="1">
      <c r="A18" s="578" t="s">
        <v>22</v>
      </c>
      <c r="B18" s="611"/>
      <c r="C18" s="552">
        <f>SUM(C14:C17)</f>
        <v>360</v>
      </c>
      <c r="D18" s="583">
        <f>SUM(D14:D17)</f>
        <v>9.236</v>
      </c>
      <c r="E18" s="583">
        <f>SUM(E14:E17)</f>
        <v>5.3919999999999995</v>
      </c>
      <c r="F18" s="583">
        <f>SUM(F14:F17)</f>
        <v>36.35</v>
      </c>
      <c r="G18" s="574">
        <f>SUM(G14:G17)</f>
        <v>281.5</v>
      </c>
      <c r="H18" s="574">
        <f>H14+H15+H16+H17</f>
        <v>250.2</v>
      </c>
      <c r="I18" s="574">
        <f>I14+I15+I16+I17</f>
        <v>51.599999999999994</v>
      </c>
      <c r="J18" s="574">
        <f>J14+J15+J16+J17</f>
        <v>1.6</v>
      </c>
      <c r="K18" s="574">
        <f>K14+K15+K16+K17</f>
        <v>1.77</v>
      </c>
      <c r="L18" s="867"/>
      <c r="M18" s="541"/>
      <c r="N18" s="541"/>
    </row>
    <row r="19" spans="1:14" ht="15.75" customHeight="1">
      <c r="A19" s="578" t="s">
        <v>23</v>
      </c>
      <c r="B19" s="610" t="s">
        <v>2062</v>
      </c>
      <c r="C19" s="546">
        <v>160</v>
      </c>
      <c r="D19" s="547">
        <v>0.8</v>
      </c>
      <c r="E19" s="547">
        <v>0</v>
      </c>
      <c r="F19" s="547">
        <v>16.2</v>
      </c>
      <c r="G19" s="548">
        <v>72</v>
      </c>
      <c r="H19" s="547">
        <v>11.2</v>
      </c>
      <c r="I19" s="547">
        <v>6.4</v>
      </c>
      <c r="J19" s="547">
        <v>2.2</v>
      </c>
      <c r="K19" s="547">
        <v>3.2</v>
      </c>
      <c r="L19" s="867" t="s">
        <v>25</v>
      </c>
      <c r="M19" s="541"/>
      <c r="N19" s="541"/>
    </row>
    <row r="20" spans="1:14" ht="16.5" customHeight="1">
      <c r="A20" s="578"/>
      <c r="B20" s="609"/>
      <c r="C20" s="552">
        <f aca="true" t="shared" si="0" ref="C20:K20">C19</f>
        <v>160</v>
      </c>
      <c r="D20" s="583">
        <f t="shared" si="0"/>
        <v>0.8</v>
      </c>
      <c r="E20" s="583">
        <f t="shared" si="0"/>
        <v>0</v>
      </c>
      <c r="F20" s="583">
        <f t="shared" si="0"/>
        <v>16.2</v>
      </c>
      <c r="G20" s="574">
        <f t="shared" si="0"/>
        <v>72</v>
      </c>
      <c r="H20" s="583">
        <f t="shared" si="0"/>
        <v>11.2</v>
      </c>
      <c r="I20" s="583">
        <f t="shared" si="0"/>
        <v>6.4</v>
      </c>
      <c r="J20" s="583">
        <f t="shared" si="0"/>
        <v>2.2</v>
      </c>
      <c r="K20" s="583">
        <f t="shared" si="0"/>
        <v>3.2</v>
      </c>
      <c r="L20" s="636"/>
      <c r="M20" s="541"/>
      <c r="N20" s="541"/>
    </row>
    <row r="21" spans="1:14" ht="16.5" customHeight="1">
      <c r="A21" s="578" t="s">
        <v>26</v>
      </c>
      <c r="B21" s="609"/>
      <c r="C21" s="571"/>
      <c r="D21" s="584"/>
      <c r="E21" s="584"/>
      <c r="F21" s="584"/>
      <c r="G21" s="584"/>
      <c r="H21" s="584"/>
      <c r="I21" s="584"/>
      <c r="J21" s="584"/>
      <c r="K21" s="584"/>
      <c r="L21" s="636"/>
      <c r="M21" s="541"/>
      <c r="N21" s="541"/>
    </row>
    <row r="22" spans="1:14" ht="15.75" customHeight="1">
      <c r="A22" s="580"/>
      <c r="B22" s="609" t="s">
        <v>2227</v>
      </c>
      <c r="C22" s="546" t="s">
        <v>2186</v>
      </c>
      <c r="D22" s="585">
        <v>0.42</v>
      </c>
      <c r="E22" s="585">
        <v>1.83</v>
      </c>
      <c r="F22" s="585">
        <v>2.51</v>
      </c>
      <c r="G22" s="586">
        <v>29</v>
      </c>
      <c r="H22" s="550">
        <v>10.55</v>
      </c>
      <c r="I22" s="550">
        <v>10.45</v>
      </c>
      <c r="J22" s="550">
        <v>0.67</v>
      </c>
      <c r="K22" s="585">
        <v>2.85</v>
      </c>
      <c r="L22" s="636" t="s">
        <v>184</v>
      </c>
      <c r="M22" s="543" t="s">
        <v>2186</v>
      </c>
      <c r="N22" s="541"/>
    </row>
    <row r="23" spans="1:14" ht="15.75" customHeight="1">
      <c r="A23" s="580"/>
      <c r="B23" s="609" t="s">
        <v>2267</v>
      </c>
      <c r="C23" s="800" t="s">
        <v>1960</v>
      </c>
      <c r="D23" s="547">
        <v>1.6</v>
      </c>
      <c r="E23" s="547">
        <v>4</v>
      </c>
      <c r="F23" s="547">
        <v>7.1</v>
      </c>
      <c r="G23" s="801">
        <v>70.5</v>
      </c>
      <c r="H23" s="547">
        <v>22</v>
      </c>
      <c r="I23" s="547">
        <v>16.5</v>
      </c>
      <c r="J23" s="547">
        <v>0.5</v>
      </c>
      <c r="K23" s="547">
        <v>15.7</v>
      </c>
      <c r="L23" s="636" t="s">
        <v>146</v>
      </c>
      <c r="M23" s="543"/>
      <c r="N23" s="541"/>
    </row>
    <row r="24" spans="1:14" ht="15" customHeight="1">
      <c r="A24" s="578"/>
      <c r="B24" s="609" t="s">
        <v>2255</v>
      </c>
      <c r="C24" s="546">
        <v>150</v>
      </c>
      <c r="D24" s="547">
        <v>18.84</v>
      </c>
      <c r="E24" s="547">
        <v>7.45</v>
      </c>
      <c r="F24" s="547">
        <v>17.73</v>
      </c>
      <c r="G24" s="548">
        <v>213</v>
      </c>
      <c r="H24" s="547">
        <v>23</v>
      </c>
      <c r="I24" s="547">
        <v>37.1</v>
      </c>
      <c r="J24" s="547">
        <v>2</v>
      </c>
      <c r="K24" s="547">
        <v>0.9</v>
      </c>
      <c r="L24" s="636" t="s">
        <v>1222</v>
      </c>
      <c r="M24" s="541"/>
      <c r="N24" s="541"/>
    </row>
    <row r="25" spans="1:14" ht="15" customHeight="1">
      <c r="A25" s="578"/>
      <c r="B25" s="610" t="s">
        <v>2218</v>
      </c>
      <c r="C25" s="587">
        <v>180</v>
      </c>
      <c r="D25" s="588">
        <v>0.2</v>
      </c>
      <c r="E25" s="588">
        <v>0.1</v>
      </c>
      <c r="F25" s="588">
        <v>13.5</v>
      </c>
      <c r="G25" s="589">
        <v>57.1</v>
      </c>
      <c r="H25" s="588">
        <v>5.9</v>
      </c>
      <c r="I25" s="588">
        <v>1.6</v>
      </c>
      <c r="J25" s="588">
        <v>0.1</v>
      </c>
      <c r="K25" s="588">
        <v>3.4</v>
      </c>
      <c r="L25" s="867" t="s">
        <v>111</v>
      </c>
      <c r="M25" s="541" t="s">
        <v>2226</v>
      </c>
      <c r="N25" s="541"/>
    </row>
    <row r="26" spans="1:14" ht="15" customHeight="1">
      <c r="A26" s="578"/>
      <c r="B26" s="612" t="s">
        <v>2291</v>
      </c>
      <c r="C26" s="546">
        <v>32</v>
      </c>
      <c r="D26" s="547">
        <f>C26*1.6/20</f>
        <v>2.56</v>
      </c>
      <c r="E26" s="547">
        <f>C26*0.2/20</f>
        <v>0.32</v>
      </c>
      <c r="F26" s="547">
        <f>C26*9.8/20</f>
        <v>15.680000000000001</v>
      </c>
      <c r="G26" s="548">
        <f>C26*48/20</f>
        <v>76.8</v>
      </c>
      <c r="H26" s="547">
        <f>C26*4.6/20</f>
        <v>7.359999999999999</v>
      </c>
      <c r="I26" s="547">
        <f>C26*6.6/20</f>
        <v>10.559999999999999</v>
      </c>
      <c r="J26" s="547">
        <f>C26*0.4/20</f>
        <v>0.64</v>
      </c>
      <c r="K26" s="547">
        <v>0</v>
      </c>
      <c r="L26" s="867" t="s">
        <v>35</v>
      </c>
      <c r="M26" s="541"/>
      <c r="N26" s="541"/>
    </row>
    <row r="27" spans="1:14" ht="16.5" customHeight="1">
      <c r="A27" s="578"/>
      <c r="B27" s="612" t="s">
        <v>2293</v>
      </c>
      <c r="C27" s="546">
        <v>23</v>
      </c>
      <c r="D27" s="547">
        <f>C27*1.3/20</f>
        <v>1.495</v>
      </c>
      <c r="E27" s="547">
        <f>C27*0.2/20</f>
        <v>0.23000000000000004</v>
      </c>
      <c r="F27" s="547">
        <f>C27*8.2/20</f>
        <v>9.43</v>
      </c>
      <c r="G27" s="548">
        <f>C27*41/20</f>
        <v>47.15</v>
      </c>
      <c r="H27" s="547">
        <f>C27*7/20</f>
        <v>8.05</v>
      </c>
      <c r="I27" s="547">
        <f>C27*9.4/20</f>
        <v>10.81</v>
      </c>
      <c r="J27" s="547">
        <f>C27*0.8/20</f>
        <v>0.9200000000000002</v>
      </c>
      <c r="K27" s="547">
        <v>0</v>
      </c>
      <c r="L27" s="867" t="s">
        <v>37</v>
      </c>
      <c r="M27" s="541"/>
      <c r="N27" s="541"/>
    </row>
    <row r="28" spans="1:14" ht="15.75" customHeight="1">
      <c r="A28" s="578" t="s">
        <v>38</v>
      </c>
      <c r="B28" s="613"/>
      <c r="C28" s="563">
        <v>572</v>
      </c>
      <c r="D28" s="545">
        <f aca="true" t="shared" si="1" ref="D28:K28">SUM(D22:D27)</f>
        <v>25.115</v>
      </c>
      <c r="E28" s="545">
        <f t="shared" si="1"/>
        <v>13.930000000000001</v>
      </c>
      <c r="F28" s="545">
        <f t="shared" si="1"/>
        <v>65.95</v>
      </c>
      <c r="G28" s="544">
        <f t="shared" si="1"/>
        <v>493.55</v>
      </c>
      <c r="H28" s="544">
        <f t="shared" si="1"/>
        <v>76.86</v>
      </c>
      <c r="I28" s="544">
        <f t="shared" si="1"/>
        <v>87.02</v>
      </c>
      <c r="J28" s="544">
        <f t="shared" si="1"/>
        <v>4.83</v>
      </c>
      <c r="K28" s="544">
        <f t="shared" si="1"/>
        <v>22.849999999999998</v>
      </c>
      <c r="L28" s="868"/>
      <c r="M28" s="541"/>
      <c r="N28" s="541"/>
    </row>
    <row r="29" spans="1:14" ht="35.25" customHeight="1">
      <c r="A29" s="578" t="s">
        <v>39</v>
      </c>
      <c r="B29" s="613" t="s">
        <v>207</v>
      </c>
      <c r="C29" s="559"/>
      <c r="D29" s="560"/>
      <c r="E29" s="560"/>
      <c r="F29" s="560"/>
      <c r="G29" s="560"/>
      <c r="H29" s="560"/>
      <c r="I29" s="560"/>
      <c r="J29" s="560"/>
      <c r="K29" s="560"/>
      <c r="L29" s="869"/>
      <c r="M29" s="541"/>
      <c r="N29" s="541"/>
    </row>
    <row r="30" spans="1:14" ht="18" customHeight="1">
      <c r="A30" s="578"/>
      <c r="B30" s="621" t="s">
        <v>2294</v>
      </c>
      <c r="C30" s="546" t="s">
        <v>2236</v>
      </c>
      <c r="D30" s="550">
        <v>0.5</v>
      </c>
      <c r="E30" s="550">
        <v>2</v>
      </c>
      <c r="F30" s="550">
        <v>2.2</v>
      </c>
      <c r="G30" s="551">
        <v>34</v>
      </c>
      <c r="H30" s="550">
        <v>17.9</v>
      </c>
      <c r="I30" s="550">
        <v>5.3</v>
      </c>
      <c r="J30" s="550">
        <v>0.2</v>
      </c>
      <c r="K30" s="550">
        <v>14</v>
      </c>
      <c r="L30" s="656" t="s">
        <v>59</v>
      </c>
      <c r="M30" s="541" t="s">
        <v>2236</v>
      </c>
      <c r="N30" s="541"/>
    </row>
    <row r="31" spans="1:14" ht="15.75" customHeight="1">
      <c r="A31" s="578"/>
      <c r="B31" s="609" t="s">
        <v>2246</v>
      </c>
      <c r="C31" s="546">
        <v>60</v>
      </c>
      <c r="D31" s="547">
        <v>10.105299999999998</v>
      </c>
      <c r="E31" s="547">
        <v>5.1341</v>
      </c>
      <c r="F31" s="547">
        <v>4.1499</v>
      </c>
      <c r="G31" s="548">
        <v>103.29499999999997</v>
      </c>
      <c r="H31" s="547">
        <v>25.9</v>
      </c>
      <c r="I31" s="547">
        <v>20.1</v>
      </c>
      <c r="J31" s="547">
        <v>0.6</v>
      </c>
      <c r="K31" s="547">
        <v>1.6139999999999999</v>
      </c>
      <c r="L31" s="636" t="s">
        <v>1572</v>
      </c>
      <c r="M31" s="541"/>
      <c r="N31" s="541"/>
    </row>
    <row r="32" spans="1:14" ht="15.75" customHeight="1">
      <c r="A32" s="578"/>
      <c r="B32" s="609" t="s">
        <v>41</v>
      </c>
      <c r="C32" s="546">
        <v>110</v>
      </c>
      <c r="D32" s="547">
        <v>2.2</v>
      </c>
      <c r="E32" s="547">
        <v>3.5</v>
      </c>
      <c r="F32" s="547">
        <v>115</v>
      </c>
      <c r="G32" s="548">
        <v>101</v>
      </c>
      <c r="H32" s="547">
        <v>27.1</v>
      </c>
      <c r="I32" s="547">
        <v>20.4</v>
      </c>
      <c r="J32" s="547">
        <v>0.7</v>
      </c>
      <c r="K32" s="547">
        <v>13.3</v>
      </c>
      <c r="L32" s="636" t="s">
        <v>42</v>
      </c>
      <c r="M32" s="541"/>
      <c r="N32" s="541"/>
    </row>
    <row r="33" spans="1:14" ht="15.75" customHeight="1">
      <c r="A33" s="578"/>
      <c r="B33" s="610" t="s">
        <v>448</v>
      </c>
      <c r="C33" s="546">
        <v>187</v>
      </c>
      <c r="D33" s="547">
        <v>0.12</v>
      </c>
      <c r="E33" s="547">
        <v>0.02</v>
      </c>
      <c r="F33" s="547">
        <v>7.3</v>
      </c>
      <c r="G33" s="548">
        <v>29</v>
      </c>
      <c r="H33" s="547">
        <v>12.8</v>
      </c>
      <c r="I33" s="547">
        <v>2.2</v>
      </c>
      <c r="J33" s="547">
        <v>0.3</v>
      </c>
      <c r="K33" s="547">
        <v>2.83</v>
      </c>
      <c r="L33" s="656" t="s">
        <v>91</v>
      </c>
      <c r="M33" s="541"/>
      <c r="N33" s="541"/>
    </row>
    <row r="34" spans="1:14" ht="14.25" customHeight="1">
      <c r="A34" s="578"/>
      <c r="B34" s="609" t="s">
        <v>1696</v>
      </c>
      <c r="C34" s="546">
        <v>40</v>
      </c>
      <c r="D34" s="547">
        <v>3.1</v>
      </c>
      <c r="E34" s="547">
        <v>1.9</v>
      </c>
      <c r="F34" s="547">
        <v>20.9</v>
      </c>
      <c r="G34" s="548">
        <v>113</v>
      </c>
      <c r="H34" s="547">
        <v>8.8</v>
      </c>
      <c r="I34" s="547">
        <v>11.6</v>
      </c>
      <c r="J34" s="547">
        <v>0.6</v>
      </c>
      <c r="K34" s="547">
        <v>0</v>
      </c>
      <c r="L34" s="636" t="s">
        <v>1697</v>
      </c>
      <c r="M34" s="541"/>
      <c r="N34" s="541"/>
    </row>
    <row r="35" spans="1:14" ht="14.25" customHeight="1">
      <c r="A35" s="578"/>
      <c r="B35" s="612" t="s">
        <v>2293</v>
      </c>
      <c r="C35" s="546">
        <v>16</v>
      </c>
      <c r="D35" s="547">
        <f>C35*1.3/20</f>
        <v>1.04</v>
      </c>
      <c r="E35" s="547"/>
      <c r="F35" s="547">
        <f>C35*8.2/20</f>
        <v>6.56</v>
      </c>
      <c r="G35" s="548">
        <f>C35*41/20</f>
        <v>32.8</v>
      </c>
      <c r="H35" s="547">
        <f>C35*7/20</f>
        <v>5.6</v>
      </c>
      <c r="I35" s="547">
        <f>C35*9.4/20</f>
        <v>7.5200000000000005</v>
      </c>
      <c r="J35" s="547">
        <f>C35*0.8/20</f>
        <v>0.64</v>
      </c>
      <c r="K35" s="547">
        <v>0</v>
      </c>
      <c r="L35" s="867" t="s">
        <v>37</v>
      </c>
      <c r="M35" s="541"/>
      <c r="N35" s="541"/>
    </row>
    <row r="36" spans="1:14" ht="27" customHeight="1">
      <c r="A36" s="578" t="s">
        <v>46</v>
      </c>
      <c r="B36" s="613"/>
      <c r="C36" s="544">
        <v>454</v>
      </c>
      <c r="D36" s="545">
        <f aca="true" t="shared" si="2" ref="D36:K36">SUM(D30:D35)</f>
        <v>17.065299999999997</v>
      </c>
      <c r="E36" s="545">
        <f t="shared" si="2"/>
        <v>12.5541</v>
      </c>
      <c r="F36" s="545">
        <f t="shared" si="2"/>
        <v>156.1099</v>
      </c>
      <c r="G36" s="544">
        <f t="shared" si="2"/>
        <v>413.09499999999997</v>
      </c>
      <c r="H36" s="544">
        <f t="shared" si="2"/>
        <v>98.1</v>
      </c>
      <c r="I36" s="544">
        <f t="shared" si="2"/>
        <v>67.12</v>
      </c>
      <c r="J36" s="544">
        <f t="shared" si="2"/>
        <v>3.04</v>
      </c>
      <c r="K36" s="544">
        <f t="shared" si="2"/>
        <v>31.744</v>
      </c>
      <c r="L36" s="868"/>
      <c r="M36" s="541"/>
      <c r="N36" s="541"/>
    </row>
    <row r="37" spans="1:14" ht="27" customHeight="1">
      <c r="A37" s="578" t="s">
        <v>47</v>
      </c>
      <c r="B37" s="614"/>
      <c r="C37" s="556"/>
      <c r="D37" s="567">
        <f aca="true" t="shared" si="3" ref="D37:K37">D18+D20+D28+D36</f>
        <v>52.21629999999999</v>
      </c>
      <c r="E37" s="567">
        <f t="shared" si="3"/>
        <v>31.8761</v>
      </c>
      <c r="F37" s="567">
        <f t="shared" si="3"/>
        <v>274.60990000000004</v>
      </c>
      <c r="G37" s="567">
        <f t="shared" si="3"/>
        <v>1260.145</v>
      </c>
      <c r="H37" s="567">
        <f t="shared" si="3"/>
        <v>436.36</v>
      </c>
      <c r="I37" s="567">
        <f t="shared" si="3"/>
        <v>212.14</v>
      </c>
      <c r="J37" s="567">
        <f t="shared" si="3"/>
        <v>11.670000000000002</v>
      </c>
      <c r="K37" s="567">
        <f t="shared" si="3"/>
        <v>59.564</v>
      </c>
      <c r="L37" s="870"/>
      <c r="M37" s="541"/>
      <c r="N37" s="541"/>
    </row>
    <row r="38" spans="1:14" ht="15" customHeight="1">
      <c r="A38" s="919" t="s">
        <v>48</v>
      </c>
      <c r="B38" s="919"/>
      <c r="C38" s="919"/>
      <c r="D38" s="919"/>
      <c r="E38" s="919"/>
      <c r="F38" s="919"/>
      <c r="G38" s="919"/>
      <c r="H38" s="579"/>
      <c r="I38" s="579"/>
      <c r="J38" s="579"/>
      <c r="K38" s="579"/>
      <c r="L38" s="866"/>
      <c r="M38" s="541"/>
      <c r="N38" s="541"/>
    </row>
    <row r="39" spans="1:14" ht="15" customHeight="1">
      <c r="A39" s="591" t="s">
        <v>15</v>
      </c>
      <c r="B39" s="608"/>
      <c r="C39" s="579"/>
      <c r="D39" s="579"/>
      <c r="E39" s="579"/>
      <c r="F39" s="579"/>
      <c r="G39" s="579"/>
      <c r="H39" s="579"/>
      <c r="I39" s="579"/>
      <c r="J39" s="579"/>
      <c r="K39" s="579"/>
      <c r="L39" s="866"/>
      <c r="M39" s="541"/>
      <c r="N39" s="541"/>
    </row>
    <row r="40" spans="1:14" ht="15" customHeight="1">
      <c r="A40" s="592"/>
      <c r="B40" s="610" t="s">
        <v>175</v>
      </c>
      <c r="C40" s="571">
        <v>40</v>
      </c>
      <c r="D40" s="550">
        <v>0.8</v>
      </c>
      <c r="E40" s="550">
        <v>3.6</v>
      </c>
      <c r="F40" s="550">
        <v>3.4</v>
      </c>
      <c r="G40" s="551">
        <v>49</v>
      </c>
      <c r="H40" s="550">
        <v>6.8</v>
      </c>
      <c r="I40" s="550">
        <v>5.6</v>
      </c>
      <c r="J40" s="550">
        <v>0.2</v>
      </c>
      <c r="K40" s="550">
        <v>2.8</v>
      </c>
      <c r="L40" s="636" t="s">
        <v>28</v>
      </c>
      <c r="M40" s="541"/>
      <c r="N40" s="541"/>
    </row>
    <row r="41" spans="1:14" ht="15" customHeight="1">
      <c r="A41" s="592"/>
      <c r="B41" s="609" t="s">
        <v>2256</v>
      </c>
      <c r="C41" s="546">
        <v>100</v>
      </c>
      <c r="D41" s="547">
        <v>10.5</v>
      </c>
      <c r="E41" s="547">
        <v>12.9</v>
      </c>
      <c r="F41" s="547">
        <v>5.6</v>
      </c>
      <c r="G41" s="548">
        <v>163</v>
      </c>
      <c r="H41" s="547">
        <v>80.2</v>
      </c>
      <c r="I41" s="547">
        <v>0</v>
      </c>
      <c r="J41" s="547">
        <v>0</v>
      </c>
      <c r="K41" s="547">
        <v>0</v>
      </c>
      <c r="L41" s="636" t="s">
        <v>2005</v>
      </c>
      <c r="M41" s="920" t="s">
        <v>2174</v>
      </c>
      <c r="N41" s="921"/>
    </row>
    <row r="42" spans="1:14" ht="15" customHeight="1">
      <c r="A42" s="592"/>
      <c r="B42" s="615" t="s">
        <v>2170</v>
      </c>
      <c r="C42" s="587">
        <v>180</v>
      </c>
      <c r="D42" s="588">
        <v>0.2</v>
      </c>
      <c r="E42" s="588">
        <v>0</v>
      </c>
      <c r="F42" s="588">
        <v>0.1</v>
      </c>
      <c r="G42" s="589">
        <v>1.3</v>
      </c>
      <c r="H42" s="588">
        <v>4</v>
      </c>
      <c r="I42" s="588">
        <v>3.4</v>
      </c>
      <c r="J42" s="588">
        <v>0.6</v>
      </c>
      <c r="K42" s="588">
        <v>0</v>
      </c>
      <c r="L42" s="871" t="s">
        <v>2171</v>
      </c>
      <c r="M42" s="541"/>
      <c r="N42" s="541"/>
    </row>
    <row r="43" spans="1:14" ht="15" customHeight="1">
      <c r="A43" s="593"/>
      <c r="B43" s="610" t="s">
        <v>99</v>
      </c>
      <c r="C43" s="571">
        <v>10</v>
      </c>
      <c r="D43" s="550">
        <v>0.05</v>
      </c>
      <c r="E43" s="550">
        <v>0</v>
      </c>
      <c r="F43" s="550">
        <v>7.18</v>
      </c>
      <c r="G43" s="551">
        <v>27.6</v>
      </c>
      <c r="H43" s="550">
        <v>1.2</v>
      </c>
      <c r="I43" s="550">
        <v>0.9</v>
      </c>
      <c r="J43" s="550">
        <v>0.04</v>
      </c>
      <c r="K43" s="550">
        <v>0.2</v>
      </c>
      <c r="L43" s="701" t="s">
        <v>17</v>
      </c>
      <c r="M43" s="541"/>
      <c r="N43" s="541"/>
    </row>
    <row r="44" spans="1:14" ht="15" customHeight="1">
      <c r="A44" s="578"/>
      <c r="B44" s="799" t="s">
        <v>2254</v>
      </c>
      <c r="C44" s="571">
        <v>20</v>
      </c>
      <c r="D44" s="550">
        <f>C44*2.3/30</f>
        <v>1.5333333333333334</v>
      </c>
      <c r="E44" s="550">
        <f>C44*0.9/30</f>
        <v>0.6</v>
      </c>
      <c r="F44" s="550">
        <f>C44*15.4/30</f>
        <v>10.266666666666667</v>
      </c>
      <c r="G44" s="551">
        <f>C44*79/30</f>
        <v>52.666666666666664</v>
      </c>
      <c r="H44" s="550">
        <f>C44*5.7/30</f>
        <v>3.8</v>
      </c>
      <c r="I44" s="550">
        <f>C44*3.9/30</f>
        <v>2.6</v>
      </c>
      <c r="J44" s="550">
        <f>C44*0.4/30</f>
        <v>0.26666666666666666</v>
      </c>
      <c r="K44" s="550">
        <v>0</v>
      </c>
      <c r="L44" s="867" t="s">
        <v>21</v>
      </c>
      <c r="M44" s="541"/>
      <c r="N44" s="541"/>
    </row>
    <row r="45" spans="1:14" ht="15" customHeight="1">
      <c r="A45" s="578" t="s">
        <v>22</v>
      </c>
      <c r="B45" s="609"/>
      <c r="C45" s="574">
        <f aca="true" t="shared" si="4" ref="C45:K45">SUM(C40:C44)</f>
        <v>350</v>
      </c>
      <c r="D45" s="574">
        <f t="shared" si="4"/>
        <v>13.083333333333334</v>
      </c>
      <c r="E45" s="574">
        <f t="shared" si="4"/>
        <v>17.1</v>
      </c>
      <c r="F45" s="574">
        <f t="shared" si="4"/>
        <v>26.546666666666667</v>
      </c>
      <c r="G45" s="574">
        <f t="shared" si="4"/>
        <v>293.56666666666666</v>
      </c>
      <c r="H45" s="574">
        <f t="shared" si="4"/>
        <v>96</v>
      </c>
      <c r="I45" s="574">
        <f t="shared" si="4"/>
        <v>12.5</v>
      </c>
      <c r="J45" s="574">
        <f t="shared" si="4"/>
        <v>1.1066666666666667</v>
      </c>
      <c r="K45" s="574">
        <f t="shared" si="4"/>
        <v>3</v>
      </c>
      <c r="L45" s="867"/>
      <c r="M45" s="541"/>
      <c r="N45" s="541"/>
    </row>
    <row r="46" spans="1:14" ht="15" customHeight="1">
      <c r="A46" s="578" t="s">
        <v>54</v>
      </c>
      <c r="B46" s="609" t="s">
        <v>720</v>
      </c>
      <c r="C46" s="546">
        <v>50</v>
      </c>
      <c r="D46" s="547">
        <v>0.8</v>
      </c>
      <c r="E46" s="547">
        <v>0.3</v>
      </c>
      <c r="F46" s="547">
        <v>10.5</v>
      </c>
      <c r="G46" s="548">
        <v>48</v>
      </c>
      <c r="H46" s="547">
        <v>4</v>
      </c>
      <c r="I46" s="547">
        <v>21</v>
      </c>
      <c r="J46" s="547">
        <v>0.3</v>
      </c>
      <c r="K46" s="547">
        <v>5</v>
      </c>
      <c r="L46" s="872" t="s">
        <v>56</v>
      </c>
      <c r="M46" s="541"/>
      <c r="N46" s="541"/>
    </row>
    <row r="47" spans="1:14" ht="15" customHeight="1">
      <c r="A47" s="578"/>
      <c r="B47" s="609" t="s">
        <v>77</v>
      </c>
      <c r="C47" s="546">
        <v>50</v>
      </c>
      <c r="D47" s="547">
        <v>0.2</v>
      </c>
      <c r="E47" s="547">
        <v>0.2</v>
      </c>
      <c r="F47" s="547">
        <v>4.9</v>
      </c>
      <c r="G47" s="548">
        <v>22</v>
      </c>
      <c r="H47" s="547">
        <v>8</v>
      </c>
      <c r="I47" s="547">
        <v>4.5</v>
      </c>
      <c r="J47" s="547">
        <v>1.1</v>
      </c>
      <c r="K47" s="547">
        <v>5</v>
      </c>
      <c r="L47" s="872" t="s">
        <v>56</v>
      </c>
      <c r="M47" s="541"/>
      <c r="N47" s="541"/>
    </row>
    <row r="48" spans="1:14" ht="15" customHeight="1">
      <c r="A48" s="578"/>
      <c r="B48" s="609"/>
      <c r="C48" s="552">
        <f>C46+C47</f>
        <v>100</v>
      </c>
      <c r="D48" s="552">
        <f aca="true" t="shared" si="5" ref="D48:K48">D46+D47</f>
        <v>1</v>
      </c>
      <c r="E48" s="552">
        <f t="shared" si="5"/>
        <v>0.5</v>
      </c>
      <c r="F48" s="552">
        <f t="shared" si="5"/>
        <v>15.4</v>
      </c>
      <c r="G48" s="552">
        <f t="shared" si="5"/>
        <v>70</v>
      </c>
      <c r="H48" s="552">
        <f t="shared" si="5"/>
        <v>12</v>
      </c>
      <c r="I48" s="552">
        <f t="shared" si="5"/>
        <v>25.5</v>
      </c>
      <c r="J48" s="552">
        <f t="shared" si="5"/>
        <v>1.4000000000000001</v>
      </c>
      <c r="K48" s="552">
        <f t="shared" si="5"/>
        <v>10</v>
      </c>
      <c r="L48" s="872"/>
      <c r="M48" s="541"/>
      <c r="N48" s="541"/>
    </row>
    <row r="49" spans="1:14" ht="15" customHeight="1">
      <c r="A49" s="578" t="s">
        <v>57</v>
      </c>
      <c r="B49" s="613"/>
      <c r="C49" s="553"/>
      <c r="D49" s="554"/>
      <c r="E49" s="554"/>
      <c r="F49" s="554"/>
      <c r="G49" s="555"/>
      <c r="H49" s="555"/>
      <c r="I49" s="555"/>
      <c r="J49" s="555"/>
      <c r="K49" s="555"/>
      <c r="L49" s="868"/>
      <c r="M49" s="557"/>
      <c r="N49" s="541"/>
    </row>
    <row r="50" spans="1:14" ht="19.5" customHeight="1">
      <c r="A50" s="580"/>
      <c r="B50" s="621" t="s">
        <v>2295</v>
      </c>
      <c r="C50" s="728" t="s">
        <v>2235</v>
      </c>
      <c r="D50" s="585">
        <v>0.5</v>
      </c>
      <c r="E50" s="585">
        <v>1.8</v>
      </c>
      <c r="F50" s="585">
        <v>1.5</v>
      </c>
      <c r="G50" s="586">
        <v>24.9</v>
      </c>
      <c r="H50" s="550">
        <v>10.8</v>
      </c>
      <c r="I50" s="550">
        <v>5.5</v>
      </c>
      <c r="J50" s="550">
        <v>0.2</v>
      </c>
      <c r="K50" s="585">
        <v>15.5</v>
      </c>
      <c r="L50" s="656" t="s">
        <v>657</v>
      </c>
      <c r="M50" s="543" t="s">
        <v>2235</v>
      </c>
      <c r="N50" s="558"/>
    </row>
    <row r="51" spans="1:14" ht="15" customHeight="1">
      <c r="A51" s="578"/>
      <c r="B51" s="609" t="s">
        <v>2230</v>
      </c>
      <c r="C51" s="728">
        <v>160</v>
      </c>
      <c r="D51" s="547">
        <v>6.6</v>
      </c>
      <c r="E51" s="547">
        <v>5.3</v>
      </c>
      <c r="F51" s="547">
        <v>30.2</v>
      </c>
      <c r="G51" s="548">
        <v>129</v>
      </c>
      <c r="H51" s="547">
        <v>23.4</v>
      </c>
      <c r="I51" s="547">
        <v>19.9</v>
      </c>
      <c r="J51" s="547">
        <v>1.1</v>
      </c>
      <c r="K51" s="547">
        <v>10.427999999999999</v>
      </c>
      <c r="L51" s="636" t="s">
        <v>347</v>
      </c>
      <c r="M51" s="541"/>
      <c r="N51" s="541"/>
    </row>
    <row r="52" spans="1:14" ht="15" customHeight="1">
      <c r="A52" s="578"/>
      <c r="B52" s="609" t="s">
        <v>1614</v>
      </c>
      <c r="C52" s="728">
        <v>60</v>
      </c>
      <c r="D52" s="547">
        <v>9.398000000000001</v>
      </c>
      <c r="E52" s="547">
        <v>2.83</v>
      </c>
      <c r="F52" s="547">
        <v>4.573</v>
      </c>
      <c r="G52" s="548">
        <v>81.63</v>
      </c>
      <c r="H52" s="547">
        <v>38.8</v>
      </c>
      <c r="I52" s="547">
        <v>30.4</v>
      </c>
      <c r="J52" s="547">
        <v>0.6</v>
      </c>
      <c r="K52" s="547">
        <v>0.321</v>
      </c>
      <c r="L52" s="636" t="s">
        <v>1613</v>
      </c>
      <c r="M52" s="541"/>
      <c r="N52" s="541"/>
    </row>
    <row r="53" spans="1:14" ht="15" customHeight="1">
      <c r="A53" s="578"/>
      <c r="B53" s="609" t="s">
        <v>84</v>
      </c>
      <c r="C53" s="728">
        <v>110</v>
      </c>
      <c r="D53" s="547">
        <v>4</v>
      </c>
      <c r="E53" s="547">
        <v>3.3</v>
      </c>
      <c r="F53" s="547">
        <v>19.4</v>
      </c>
      <c r="G53" s="548">
        <v>124</v>
      </c>
      <c r="H53" s="547">
        <v>3.6</v>
      </c>
      <c r="I53" s="547">
        <v>15.5</v>
      </c>
      <c r="J53" s="547">
        <v>0.8</v>
      </c>
      <c r="K53" s="547">
        <v>0</v>
      </c>
      <c r="L53" s="636" t="s">
        <v>85</v>
      </c>
      <c r="M53" s="541"/>
      <c r="N53" s="541"/>
    </row>
    <row r="54" spans="1:14" ht="15" customHeight="1">
      <c r="A54" s="578"/>
      <c r="B54" s="616" t="s">
        <v>2257</v>
      </c>
      <c r="C54" s="728">
        <v>150</v>
      </c>
      <c r="D54" s="588">
        <v>0.3</v>
      </c>
      <c r="E54" s="588">
        <v>0</v>
      </c>
      <c r="F54" s="588">
        <v>17.9</v>
      </c>
      <c r="G54" s="548">
        <v>73</v>
      </c>
      <c r="H54" s="588">
        <v>23.85</v>
      </c>
      <c r="I54" s="588">
        <v>4.5</v>
      </c>
      <c r="J54" s="588">
        <v>0.92</v>
      </c>
      <c r="K54" s="588">
        <v>0.3</v>
      </c>
      <c r="L54" s="656" t="s">
        <v>65</v>
      </c>
      <c r="M54" s="541" t="s">
        <v>2180</v>
      </c>
      <c r="N54" s="541"/>
    </row>
    <row r="55" spans="1:14" ht="15" customHeight="1">
      <c r="A55" s="595"/>
      <c r="B55" s="612" t="s">
        <v>2291</v>
      </c>
      <c r="C55" s="728">
        <v>15</v>
      </c>
      <c r="D55" s="547">
        <f>C55*1.6/20</f>
        <v>1.2</v>
      </c>
      <c r="E55" s="547">
        <f>C55*0.2/20</f>
        <v>0.15</v>
      </c>
      <c r="F55" s="547">
        <f>C55*9.8/20</f>
        <v>7.35</v>
      </c>
      <c r="G55" s="548">
        <f>C55*48/20</f>
        <v>36</v>
      </c>
      <c r="H55" s="547">
        <f>C55*4.6/20</f>
        <v>3.45</v>
      </c>
      <c r="I55" s="547">
        <f>C55*6.6/20</f>
        <v>4.95</v>
      </c>
      <c r="J55" s="547">
        <f>C55*0.4/20</f>
        <v>0.3</v>
      </c>
      <c r="K55" s="547">
        <v>0</v>
      </c>
      <c r="L55" s="867" t="s">
        <v>35</v>
      </c>
      <c r="M55" s="541"/>
      <c r="N55" s="541"/>
    </row>
    <row r="56" spans="1:14" ht="15" customHeight="1">
      <c r="A56" s="596"/>
      <c r="B56" s="612" t="s">
        <v>2293</v>
      </c>
      <c r="C56" s="728">
        <v>13</v>
      </c>
      <c r="D56" s="547">
        <f>C56*1.3/20</f>
        <v>0.8450000000000001</v>
      </c>
      <c r="E56" s="547">
        <f>C56*0.2/20</f>
        <v>0.13</v>
      </c>
      <c r="F56" s="547">
        <f>C56*8.2/20</f>
        <v>5.33</v>
      </c>
      <c r="G56" s="548">
        <f>C56*41/20</f>
        <v>26.65</v>
      </c>
      <c r="H56" s="547">
        <f>C56*7/20</f>
        <v>4.55</v>
      </c>
      <c r="I56" s="547">
        <f>C56*9.4/20</f>
        <v>6.11</v>
      </c>
      <c r="J56" s="547">
        <f>C56*0.8/20</f>
        <v>0.52</v>
      </c>
      <c r="K56" s="547">
        <v>0</v>
      </c>
      <c r="L56" s="867" t="s">
        <v>37</v>
      </c>
      <c r="M56" s="541"/>
      <c r="N56" s="541"/>
    </row>
    <row r="57" spans="1:14" ht="15" customHeight="1">
      <c r="A57" s="578" t="s">
        <v>38</v>
      </c>
      <c r="B57" s="613"/>
      <c r="C57" s="729">
        <v>539</v>
      </c>
      <c r="D57" s="544">
        <f aca="true" t="shared" si="6" ref="D57:K57">SUM(D50:D56)</f>
        <v>22.843</v>
      </c>
      <c r="E57" s="544">
        <f t="shared" si="6"/>
        <v>13.510000000000002</v>
      </c>
      <c r="F57" s="544">
        <f t="shared" si="6"/>
        <v>86.25299999999999</v>
      </c>
      <c r="G57" s="544">
        <f t="shared" si="6"/>
        <v>495.17999999999995</v>
      </c>
      <c r="H57" s="544">
        <f t="shared" si="6"/>
        <v>108.44999999999999</v>
      </c>
      <c r="I57" s="544">
        <f t="shared" si="6"/>
        <v>86.86</v>
      </c>
      <c r="J57" s="544">
        <f t="shared" si="6"/>
        <v>4.4399999999999995</v>
      </c>
      <c r="K57" s="544">
        <f t="shared" si="6"/>
        <v>26.549</v>
      </c>
      <c r="L57" s="868"/>
      <c r="M57" s="541"/>
      <c r="N57" s="541"/>
    </row>
    <row r="58" spans="1:14" ht="30.75" customHeight="1">
      <c r="A58" s="578" t="s">
        <v>39</v>
      </c>
      <c r="B58" s="613"/>
      <c r="C58" s="730"/>
      <c r="D58" s="560"/>
      <c r="E58" s="560"/>
      <c r="F58" s="560"/>
      <c r="G58" s="560"/>
      <c r="H58" s="560"/>
      <c r="I58" s="560"/>
      <c r="J58" s="560"/>
      <c r="K58" s="560"/>
      <c r="L58" s="869"/>
      <c r="M58" s="541"/>
      <c r="N58" s="541"/>
    </row>
    <row r="59" spans="1:14" ht="17.25" customHeight="1">
      <c r="A59" s="578"/>
      <c r="B59" s="610" t="s">
        <v>2181</v>
      </c>
      <c r="C59" s="731" t="s">
        <v>2236</v>
      </c>
      <c r="D59" s="550">
        <v>0.9</v>
      </c>
      <c r="E59" s="550">
        <v>1.9</v>
      </c>
      <c r="F59" s="550">
        <v>4.9</v>
      </c>
      <c r="G59" s="551">
        <v>40</v>
      </c>
      <c r="H59" s="550">
        <v>15.3</v>
      </c>
      <c r="I59" s="550">
        <v>11.9</v>
      </c>
      <c r="J59" s="550">
        <v>0.7</v>
      </c>
      <c r="K59" s="550">
        <v>1.7</v>
      </c>
      <c r="L59" s="867" t="s">
        <v>144</v>
      </c>
      <c r="M59" s="541" t="s">
        <v>2236</v>
      </c>
      <c r="N59" s="541"/>
    </row>
    <row r="60" spans="1:14" ht="15" customHeight="1">
      <c r="A60" s="578"/>
      <c r="B60" s="622" t="s">
        <v>2296</v>
      </c>
      <c r="C60" s="728">
        <v>140</v>
      </c>
      <c r="D60" s="547">
        <v>8</v>
      </c>
      <c r="E60" s="547">
        <v>6.9</v>
      </c>
      <c r="F60" s="547">
        <v>20.9</v>
      </c>
      <c r="G60" s="548">
        <v>178</v>
      </c>
      <c r="H60" s="547">
        <v>35.1</v>
      </c>
      <c r="I60" s="547">
        <v>31.5</v>
      </c>
      <c r="J60" s="547">
        <v>2.8</v>
      </c>
      <c r="K60" s="547">
        <v>4.2</v>
      </c>
      <c r="L60" s="636" t="s">
        <v>1417</v>
      </c>
      <c r="M60" s="541" t="s">
        <v>2224</v>
      </c>
      <c r="N60" s="541"/>
    </row>
    <row r="61" spans="1:14" ht="15" customHeight="1">
      <c r="A61" s="578"/>
      <c r="B61" s="609" t="s">
        <v>2229</v>
      </c>
      <c r="C61" s="731">
        <v>110</v>
      </c>
      <c r="D61" s="561">
        <v>3</v>
      </c>
      <c r="E61" s="561">
        <v>0</v>
      </c>
      <c r="F61" s="561">
        <v>13</v>
      </c>
      <c r="G61" s="562">
        <v>90</v>
      </c>
      <c r="H61" s="547">
        <v>130</v>
      </c>
      <c r="I61" s="547">
        <v>14.3</v>
      </c>
      <c r="J61" s="547">
        <v>0.11</v>
      </c>
      <c r="K61" s="547">
        <v>0.7</v>
      </c>
      <c r="L61" s="701" t="s">
        <v>17</v>
      </c>
      <c r="M61" s="541"/>
      <c r="N61" s="541"/>
    </row>
    <row r="62" spans="1:14" ht="15" customHeight="1">
      <c r="A62" s="578"/>
      <c r="B62" s="610" t="s">
        <v>52</v>
      </c>
      <c r="C62" s="728">
        <v>150</v>
      </c>
      <c r="D62" s="547">
        <v>2.65</v>
      </c>
      <c r="E62" s="547">
        <v>2.33</v>
      </c>
      <c r="F62" s="547">
        <v>10.3</v>
      </c>
      <c r="G62" s="548">
        <v>73</v>
      </c>
      <c r="H62" s="547">
        <v>112</v>
      </c>
      <c r="I62" s="547">
        <v>13.5</v>
      </c>
      <c r="J62" s="547">
        <v>0.3</v>
      </c>
      <c r="K62" s="547">
        <v>1.19</v>
      </c>
      <c r="L62" s="656" t="s">
        <v>53</v>
      </c>
      <c r="M62" s="541"/>
      <c r="N62" s="541"/>
    </row>
    <row r="63" spans="1:14" ht="15" customHeight="1">
      <c r="A63" s="578"/>
      <c r="B63" s="612" t="s">
        <v>2293</v>
      </c>
      <c r="C63" s="728">
        <v>10</v>
      </c>
      <c r="D63" s="547">
        <f>C63*1.3/20</f>
        <v>0.65</v>
      </c>
      <c r="E63" s="547">
        <f>C63*0.2/20</f>
        <v>0.1</v>
      </c>
      <c r="F63" s="547">
        <f>C63*8.2/20</f>
        <v>4.1</v>
      </c>
      <c r="G63" s="548">
        <f>C63*41/20</f>
        <v>20.5</v>
      </c>
      <c r="H63" s="547">
        <f>C63*7/20</f>
        <v>3.5</v>
      </c>
      <c r="I63" s="547">
        <f>C63*9.4/20</f>
        <v>4.7</v>
      </c>
      <c r="J63" s="547">
        <f>C63*0.8/20</f>
        <v>0.4</v>
      </c>
      <c r="K63" s="547">
        <v>0</v>
      </c>
      <c r="L63" s="867" t="s">
        <v>37</v>
      </c>
      <c r="M63" s="541"/>
      <c r="N63" s="541"/>
    </row>
    <row r="64" spans="1:14" ht="15" customHeight="1">
      <c r="A64" s="578" t="s">
        <v>46</v>
      </c>
      <c r="B64" s="613"/>
      <c r="C64" s="729" t="s">
        <v>2318</v>
      </c>
      <c r="D64" s="545">
        <f aca="true" t="shared" si="7" ref="D64:K64">SUM(D59:D63)</f>
        <v>15.200000000000001</v>
      </c>
      <c r="E64" s="545">
        <f t="shared" si="7"/>
        <v>11.23</v>
      </c>
      <c r="F64" s="545">
        <f t="shared" si="7"/>
        <v>53.199999999999996</v>
      </c>
      <c r="G64" s="544">
        <f t="shared" si="7"/>
        <v>401.5</v>
      </c>
      <c r="H64" s="545">
        <f t="shared" si="7"/>
        <v>295.9</v>
      </c>
      <c r="I64" s="545">
        <f t="shared" si="7"/>
        <v>75.9</v>
      </c>
      <c r="J64" s="545">
        <f t="shared" si="7"/>
        <v>4.31</v>
      </c>
      <c r="K64" s="545">
        <f t="shared" si="7"/>
        <v>7.790000000000001</v>
      </c>
      <c r="L64" s="873"/>
      <c r="M64" s="541"/>
      <c r="N64" s="541"/>
    </row>
    <row r="65" spans="1:14" ht="29.25" customHeight="1">
      <c r="A65" s="578" t="s">
        <v>73</v>
      </c>
      <c r="B65" s="614"/>
      <c r="C65" s="590"/>
      <c r="D65" s="567">
        <f aca="true" t="shared" si="8" ref="D65:K65">D45+D48+D57+D64</f>
        <v>52.126333333333335</v>
      </c>
      <c r="E65" s="567">
        <f t="shared" si="8"/>
        <v>42.34</v>
      </c>
      <c r="F65" s="567">
        <f t="shared" si="8"/>
        <v>181.39966666666663</v>
      </c>
      <c r="G65" s="567">
        <f t="shared" si="8"/>
        <v>1260.2466666666667</v>
      </c>
      <c r="H65" s="567">
        <f t="shared" si="8"/>
        <v>512.3499999999999</v>
      </c>
      <c r="I65" s="567">
        <f t="shared" si="8"/>
        <v>200.76</v>
      </c>
      <c r="J65" s="567">
        <f t="shared" si="8"/>
        <v>11.256666666666666</v>
      </c>
      <c r="K65" s="567">
        <f t="shared" si="8"/>
        <v>47.339</v>
      </c>
      <c r="L65" s="870"/>
      <c r="M65" s="541"/>
      <c r="N65" s="541"/>
    </row>
    <row r="66" spans="1:14" ht="16.5" customHeight="1">
      <c r="A66" s="919" t="s">
        <v>74</v>
      </c>
      <c r="B66" s="919"/>
      <c r="C66" s="919"/>
      <c r="D66" s="919"/>
      <c r="E66" s="919"/>
      <c r="F66" s="919"/>
      <c r="G66" s="919"/>
      <c r="H66" s="579"/>
      <c r="I66" s="579"/>
      <c r="J66" s="579"/>
      <c r="K66" s="579"/>
      <c r="L66" s="866"/>
      <c r="M66" s="541"/>
      <c r="N66" s="541"/>
    </row>
    <row r="67" spans="1:14" ht="16.5" customHeight="1">
      <c r="A67" s="578" t="s">
        <v>15</v>
      </c>
      <c r="B67" s="608"/>
      <c r="C67" s="579"/>
      <c r="D67" s="579"/>
      <c r="E67" s="579"/>
      <c r="F67" s="579"/>
      <c r="G67" s="579"/>
      <c r="H67" s="579"/>
      <c r="I67" s="579"/>
      <c r="J67" s="579"/>
      <c r="K67" s="579"/>
      <c r="L67" s="866"/>
      <c r="M67" s="541"/>
      <c r="N67" s="541"/>
    </row>
    <row r="68" spans="1:14" ht="15" customHeight="1">
      <c r="A68" s="580"/>
      <c r="B68" s="609" t="s">
        <v>75</v>
      </c>
      <c r="C68" s="546">
        <v>10</v>
      </c>
      <c r="D68" s="585">
        <v>2.3</v>
      </c>
      <c r="E68" s="585">
        <v>3</v>
      </c>
      <c r="F68" s="802">
        <v>0</v>
      </c>
      <c r="G68" s="586">
        <v>36</v>
      </c>
      <c r="H68" s="585">
        <v>88</v>
      </c>
      <c r="I68" s="803">
        <v>3.5</v>
      </c>
      <c r="J68" s="803">
        <v>0.1</v>
      </c>
      <c r="K68" s="803">
        <v>0.1</v>
      </c>
      <c r="L68" s="636" t="s">
        <v>76</v>
      </c>
      <c r="M68" s="541"/>
      <c r="N68" s="541"/>
    </row>
    <row r="69" spans="1:14" ht="15" customHeight="1">
      <c r="A69" s="578"/>
      <c r="B69" s="609" t="s">
        <v>2300</v>
      </c>
      <c r="C69" s="546" t="s">
        <v>386</v>
      </c>
      <c r="D69" s="547">
        <v>2.4</v>
      </c>
      <c r="E69" s="547">
        <v>0.2</v>
      </c>
      <c r="F69" s="547">
        <v>19</v>
      </c>
      <c r="G69" s="548">
        <v>87</v>
      </c>
      <c r="H69" s="547">
        <v>5.5</v>
      </c>
      <c r="I69" s="547">
        <v>4.2</v>
      </c>
      <c r="J69" s="547">
        <v>0.3</v>
      </c>
      <c r="K69" s="547">
        <v>0</v>
      </c>
      <c r="L69" s="636" t="s">
        <v>51</v>
      </c>
      <c r="M69" s="541"/>
      <c r="N69" s="541"/>
    </row>
    <row r="70" spans="1:14" ht="15" customHeight="1">
      <c r="A70" s="578"/>
      <c r="B70" s="610" t="s">
        <v>97</v>
      </c>
      <c r="C70" s="546">
        <v>180</v>
      </c>
      <c r="D70" s="547">
        <v>3.7</v>
      </c>
      <c r="E70" s="547">
        <v>3.2</v>
      </c>
      <c r="F70" s="547">
        <v>12.9</v>
      </c>
      <c r="G70" s="804">
        <v>95</v>
      </c>
      <c r="H70" s="547">
        <v>137</v>
      </c>
      <c r="I70" s="547">
        <v>19.2</v>
      </c>
      <c r="J70" s="547">
        <v>0.4</v>
      </c>
      <c r="K70" s="547">
        <v>1.4</v>
      </c>
      <c r="L70" s="867" t="s">
        <v>98</v>
      </c>
      <c r="M70" s="541"/>
      <c r="N70" s="541"/>
    </row>
    <row r="71" spans="1:14" ht="15" customHeight="1">
      <c r="A71" s="578"/>
      <c r="B71" s="799" t="s">
        <v>2254</v>
      </c>
      <c r="C71" s="571">
        <v>22</v>
      </c>
      <c r="D71" s="550">
        <f>C71*2.3/30</f>
        <v>1.6866666666666665</v>
      </c>
      <c r="E71" s="550">
        <f>C71*0.9/30</f>
        <v>0.66</v>
      </c>
      <c r="F71" s="550">
        <f>C71*15.4/30</f>
        <v>11.293333333333333</v>
      </c>
      <c r="G71" s="551">
        <f>C71*79/30</f>
        <v>57.93333333333333</v>
      </c>
      <c r="H71" s="550">
        <f>C71*5.7/30</f>
        <v>4.180000000000001</v>
      </c>
      <c r="I71" s="550">
        <f>C71*3.9/30</f>
        <v>2.86</v>
      </c>
      <c r="J71" s="550">
        <f>C71*0.4/30</f>
        <v>0.29333333333333333</v>
      </c>
      <c r="K71" s="550">
        <v>0</v>
      </c>
      <c r="L71" s="867" t="s">
        <v>21</v>
      </c>
      <c r="M71" s="541"/>
      <c r="N71" s="541"/>
    </row>
    <row r="72" spans="1:14" ht="30" customHeight="1">
      <c r="A72" s="578" t="s">
        <v>22</v>
      </c>
      <c r="B72" s="609"/>
      <c r="C72" s="574">
        <v>365</v>
      </c>
      <c r="D72" s="583">
        <f aca="true" t="shared" si="9" ref="D72:K72">SUM(D68:D71)</f>
        <v>10.086666666666666</v>
      </c>
      <c r="E72" s="583">
        <f t="shared" si="9"/>
        <v>7.0600000000000005</v>
      </c>
      <c r="F72" s="583">
        <f t="shared" si="9"/>
        <v>43.19333333333333</v>
      </c>
      <c r="G72" s="597">
        <f t="shared" si="9"/>
        <v>275.93333333333334</v>
      </c>
      <c r="H72" s="574">
        <f t="shared" si="9"/>
        <v>234.68</v>
      </c>
      <c r="I72" s="574">
        <f t="shared" si="9"/>
        <v>29.759999999999998</v>
      </c>
      <c r="J72" s="574">
        <f t="shared" si="9"/>
        <v>1.0933333333333333</v>
      </c>
      <c r="K72" s="574">
        <f t="shared" si="9"/>
        <v>1.5</v>
      </c>
      <c r="L72" s="636"/>
      <c r="M72" s="541"/>
      <c r="N72" s="541"/>
    </row>
    <row r="73" spans="1:14" ht="16.5" customHeight="1">
      <c r="A73" s="578" t="s">
        <v>54</v>
      </c>
      <c r="B73" s="617" t="s">
        <v>2244</v>
      </c>
      <c r="C73" s="805">
        <v>100</v>
      </c>
      <c r="D73" s="588">
        <v>1.8</v>
      </c>
      <c r="E73" s="588">
        <v>0.9</v>
      </c>
      <c r="F73" s="588">
        <v>11.5</v>
      </c>
      <c r="G73" s="589">
        <v>67.7</v>
      </c>
      <c r="H73" s="588">
        <v>38.9</v>
      </c>
      <c r="I73" s="588">
        <v>21</v>
      </c>
      <c r="J73" s="588">
        <v>0.9</v>
      </c>
      <c r="K73" s="588">
        <v>19.6</v>
      </c>
      <c r="L73" s="874" t="s">
        <v>2067</v>
      </c>
      <c r="M73" s="541"/>
      <c r="N73" s="541"/>
    </row>
    <row r="74" spans="1:14" ht="16.5" customHeight="1">
      <c r="A74" s="578"/>
      <c r="B74" s="610"/>
      <c r="C74" s="552">
        <f>C73</f>
        <v>100</v>
      </c>
      <c r="D74" s="552">
        <f aca="true" t="shared" si="10" ref="D74:K74">D73</f>
        <v>1.8</v>
      </c>
      <c r="E74" s="552">
        <f t="shared" si="10"/>
        <v>0.9</v>
      </c>
      <c r="F74" s="552">
        <f t="shared" si="10"/>
        <v>11.5</v>
      </c>
      <c r="G74" s="574">
        <f t="shared" si="10"/>
        <v>67.7</v>
      </c>
      <c r="H74" s="552">
        <f t="shared" si="10"/>
        <v>38.9</v>
      </c>
      <c r="I74" s="552">
        <f t="shared" si="10"/>
        <v>21</v>
      </c>
      <c r="J74" s="552">
        <f t="shared" si="10"/>
        <v>0.9</v>
      </c>
      <c r="K74" s="552">
        <f t="shared" si="10"/>
        <v>19.6</v>
      </c>
      <c r="L74" s="867"/>
      <c r="M74" s="541"/>
      <c r="N74" s="541"/>
    </row>
    <row r="75" spans="1:14" ht="16.5" customHeight="1">
      <c r="A75" s="578" t="s">
        <v>26</v>
      </c>
      <c r="B75" s="613"/>
      <c r="C75" s="553"/>
      <c r="D75" s="554"/>
      <c r="E75" s="554"/>
      <c r="F75" s="554"/>
      <c r="G75" s="555"/>
      <c r="H75" s="555"/>
      <c r="I75" s="555"/>
      <c r="J75" s="555"/>
      <c r="K75" s="555"/>
      <c r="L75" s="868"/>
      <c r="M75" s="541"/>
      <c r="N75" s="541"/>
    </row>
    <row r="76" spans="1:14" ht="15" customHeight="1">
      <c r="A76" s="580"/>
      <c r="B76" s="609" t="s">
        <v>2185</v>
      </c>
      <c r="C76" s="546" t="s">
        <v>2186</v>
      </c>
      <c r="D76" s="585">
        <v>0.63</v>
      </c>
      <c r="E76" s="585">
        <v>2.1</v>
      </c>
      <c r="F76" s="585">
        <v>3.6</v>
      </c>
      <c r="G76" s="586">
        <v>37</v>
      </c>
      <c r="H76" s="585">
        <v>6</v>
      </c>
      <c r="I76" s="585">
        <v>8.2</v>
      </c>
      <c r="J76" s="585">
        <v>0.3</v>
      </c>
      <c r="K76" s="585">
        <v>4.8</v>
      </c>
      <c r="L76" s="636" t="s">
        <v>665</v>
      </c>
      <c r="M76" s="541" t="s">
        <v>2186</v>
      </c>
      <c r="N76" s="541"/>
    </row>
    <row r="77" spans="1:14" ht="15" customHeight="1">
      <c r="A77" s="578"/>
      <c r="B77" s="609" t="s">
        <v>291</v>
      </c>
      <c r="C77" s="581" t="s">
        <v>2272</v>
      </c>
      <c r="D77" s="547">
        <v>1.4</v>
      </c>
      <c r="E77" s="547">
        <v>2.2</v>
      </c>
      <c r="F77" s="547">
        <v>7.9</v>
      </c>
      <c r="G77" s="548">
        <v>57</v>
      </c>
      <c r="H77" s="547">
        <v>15.2</v>
      </c>
      <c r="I77" s="547">
        <v>12.9</v>
      </c>
      <c r="J77" s="547">
        <v>0.5</v>
      </c>
      <c r="K77" s="547">
        <v>3.7</v>
      </c>
      <c r="L77" s="656" t="s">
        <v>292</v>
      </c>
      <c r="M77" s="541"/>
      <c r="N77" s="541"/>
    </row>
    <row r="78" spans="1:14" ht="15" customHeight="1">
      <c r="A78" s="578"/>
      <c r="B78" s="610" t="s">
        <v>2258</v>
      </c>
      <c r="C78" s="546">
        <v>60</v>
      </c>
      <c r="D78" s="547">
        <v>11.6</v>
      </c>
      <c r="E78" s="547">
        <v>8.9</v>
      </c>
      <c r="F78" s="547">
        <v>13.1</v>
      </c>
      <c r="G78" s="548">
        <v>179</v>
      </c>
      <c r="H78" s="547">
        <v>17.5</v>
      </c>
      <c r="I78" s="547">
        <v>17.2</v>
      </c>
      <c r="J78" s="547">
        <v>0.8</v>
      </c>
      <c r="K78" s="547">
        <v>0</v>
      </c>
      <c r="L78" s="636" t="s">
        <v>1375</v>
      </c>
      <c r="M78" s="541"/>
      <c r="N78" s="541"/>
    </row>
    <row r="79" spans="1:14" ht="17.25" customHeight="1">
      <c r="A79" s="578"/>
      <c r="B79" s="609" t="s">
        <v>942</v>
      </c>
      <c r="C79" s="607">
        <v>110</v>
      </c>
      <c r="D79" s="550">
        <v>1.8</v>
      </c>
      <c r="E79" s="550">
        <v>1.4</v>
      </c>
      <c r="F79" s="550">
        <v>9.8</v>
      </c>
      <c r="G79" s="551">
        <v>59.4</v>
      </c>
      <c r="H79" s="550">
        <v>42.1</v>
      </c>
      <c r="I79" s="550">
        <v>23</v>
      </c>
      <c r="J79" s="550">
        <v>1.5</v>
      </c>
      <c r="K79" s="550">
        <v>1.3</v>
      </c>
      <c r="L79" s="636" t="s">
        <v>943</v>
      </c>
      <c r="M79" s="541"/>
      <c r="N79" s="541"/>
    </row>
    <row r="80" spans="1:14" ht="17.25" customHeight="1">
      <c r="A80" s="578"/>
      <c r="B80" s="610" t="s">
        <v>2297</v>
      </c>
      <c r="C80" s="587">
        <v>150</v>
      </c>
      <c r="D80" s="588">
        <v>0.2</v>
      </c>
      <c r="E80" s="588">
        <v>0.1</v>
      </c>
      <c r="F80" s="588">
        <v>16.9</v>
      </c>
      <c r="G80" s="589">
        <v>57</v>
      </c>
      <c r="H80" s="588">
        <v>10.1</v>
      </c>
      <c r="I80" s="588">
        <v>0.8</v>
      </c>
      <c r="J80" s="588">
        <v>0.2</v>
      </c>
      <c r="K80" s="588">
        <v>36.6</v>
      </c>
      <c r="L80" s="875" t="s">
        <v>419</v>
      </c>
      <c r="M80" s="564" t="s">
        <v>2222</v>
      </c>
      <c r="N80" s="541"/>
    </row>
    <row r="81" spans="1:14" ht="17.25" customHeight="1">
      <c r="A81" s="578"/>
      <c r="B81" s="612" t="s">
        <v>2291</v>
      </c>
      <c r="C81" s="546">
        <v>24</v>
      </c>
      <c r="D81" s="547">
        <f>C81*1.6/20</f>
        <v>1.9200000000000004</v>
      </c>
      <c r="E81" s="547">
        <f>C81*0.2/20</f>
        <v>0.24000000000000005</v>
      </c>
      <c r="F81" s="547">
        <f>C81*9.8/20</f>
        <v>11.760000000000002</v>
      </c>
      <c r="G81" s="548">
        <f>C81*48/20</f>
        <v>57.6</v>
      </c>
      <c r="H81" s="547">
        <f>C81*4.6/20</f>
        <v>5.52</v>
      </c>
      <c r="I81" s="547">
        <f>C81*6.6/20</f>
        <v>7.919999999999999</v>
      </c>
      <c r="J81" s="547">
        <f>C81*0.4/20</f>
        <v>0.4800000000000001</v>
      </c>
      <c r="K81" s="547">
        <v>0</v>
      </c>
      <c r="L81" s="867" t="s">
        <v>35</v>
      </c>
      <c r="M81" s="541"/>
      <c r="N81" s="541"/>
    </row>
    <row r="82" spans="1:14" ht="17.25" customHeight="1">
      <c r="A82" s="599"/>
      <c r="B82" s="612" t="s">
        <v>2293</v>
      </c>
      <c r="C82" s="546">
        <v>18</v>
      </c>
      <c r="D82" s="547">
        <f>C82*1.3/20</f>
        <v>1.1700000000000002</v>
      </c>
      <c r="E82" s="547">
        <f>C82*0.2/20</f>
        <v>0.18</v>
      </c>
      <c r="F82" s="547">
        <f>C82*8.2/20</f>
        <v>7.38</v>
      </c>
      <c r="G82" s="548">
        <f>C82*41/20</f>
        <v>36.9</v>
      </c>
      <c r="H82" s="547">
        <f>C82*7/20</f>
        <v>6.3</v>
      </c>
      <c r="I82" s="547">
        <f>C82*9.4/20</f>
        <v>8.46</v>
      </c>
      <c r="J82" s="547">
        <f>C82*0.8/20</f>
        <v>0.72</v>
      </c>
      <c r="K82" s="547">
        <v>0</v>
      </c>
      <c r="L82" s="867" t="s">
        <v>37</v>
      </c>
      <c r="M82" s="541"/>
      <c r="N82" s="541"/>
    </row>
    <row r="83" spans="1:14" ht="16.5" customHeight="1">
      <c r="A83" s="578" t="s">
        <v>38</v>
      </c>
      <c r="B83" s="613"/>
      <c r="C83" s="563">
        <v>556</v>
      </c>
      <c r="D83" s="544">
        <f aca="true" t="shared" si="11" ref="D83:K83">SUM(D76:D82)</f>
        <v>18.720000000000002</v>
      </c>
      <c r="E83" s="544">
        <f t="shared" si="11"/>
        <v>15.120000000000001</v>
      </c>
      <c r="F83" s="544">
        <f t="shared" si="11"/>
        <v>70.44</v>
      </c>
      <c r="G83" s="544">
        <f t="shared" si="11"/>
        <v>483.9</v>
      </c>
      <c r="H83" s="544">
        <f t="shared" si="11"/>
        <v>102.72</v>
      </c>
      <c r="I83" s="544">
        <f t="shared" si="11"/>
        <v>78.47999999999999</v>
      </c>
      <c r="J83" s="544">
        <f t="shared" si="11"/>
        <v>4.5</v>
      </c>
      <c r="K83" s="544">
        <f t="shared" si="11"/>
        <v>46.400000000000006</v>
      </c>
      <c r="L83" s="868"/>
      <c r="M83" s="541"/>
      <c r="N83" s="541"/>
    </row>
    <row r="84" spans="1:14" ht="24.75" customHeight="1">
      <c r="A84" s="578" t="s">
        <v>39</v>
      </c>
      <c r="B84" s="613"/>
      <c r="C84" s="565"/>
      <c r="D84" s="566"/>
      <c r="E84" s="566"/>
      <c r="F84" s="566"/>
      <c r="G84" s="567"/>
      <c r="H84" s="567"/>
      <c r="I84" s="567"/>
      <c r="J84" s="567"/>
      <c r="K84" s="567"/>
      <c r="L84" s="868"/>
      <c r="M84" s="541"/>
      <c r="N84" s="541"/>
    </row>
    <row r="85" spans="1:14" ht="15" customHeight="1">
      <c r="A85" s="580"/>
      <c r="B85" s="609" t="s">
        <v>617</v>
      </c>
      <c r="C85" s="546">
        <v>40</v>
      </c>
      <c r="D85" s="585">
        <v>0.5</v>
      </c>
      <c r="E85" s="585">
        <v>0</v>
      </c>
      <c r="F85" s="585">
        <v>5.7</v>
      </c>
      <c r="G85" s="586">
        <v>21</v>
      </c>
      <c r="H85" s="585">
        <v>13.6</v>
      </c>
      <c r="I85" s="585">
        <v>15.9</v>
      </c>
      <c r="J85" s="585">
        <v>0.3</v>
      </c>
      <c r="K85" s="585">
        <v>1.9</v>
      </c>
      <c r="L85" s="636" t="s">
        <v>618</v>
      </c>
      <c r="M85" s="541"/>
      <c r="N85" s="541"/>
    </row>
    <row r="86" spans="1:14" ht="29.25" customHeight="1">
      <c r="A86" s="578"/>
      <c r="B86" s="806" t="s">
        <v>2298</v>
      </c>
      <c r="C86" s="807" t="s">
        <v>2268</v>
      </c>
      <c r="D86" s="808">
        <v>23.3</v>
      </c>
      <c r="E86" s="808">
        <v>22.4</v>
      </c>
      <c r="F86" s="808">
        <v>35</v>
      </c>
      <c r="G86" s="809">
        <v>266</v>
      </c>
      <c r="H86" s="808">
        <v>210.9</v>
      </c>
      <c r="I86" s="808">
        <v>41.5</v>
      </c>
      <c r="J86" s="808">
        <v>1.2</v>
      </c>
      <c r="K86" s="808">
        <v>0.5</v>
      </c>
      <c r="L86" s="636" t="s">
        <v>1816</v>
      </c>
      <c r="M86" s="810"/>
      <c r="N86" s="541"/>
    </row>
    <row r="87" spans="1:14" ht="14.25" customHeight="1">
      <c r="A87" s="578"/>
      <c r="B87" s="610" t="s">
        <v>466</v>
      </c>
      <c r="C87" s="546">
        <v>150</v>
      </c>
      <c r="D87" s="547">
        <v>4.35</v>
      </c>
      <c r="E87" s="547">
        <v>3.75</v>
      </c>
      <c r="F87" s="547">
        <v>6</v>
      </c>
      <c r="G87" s="548">
        <v>75</v>
      </c>
      <c r="H87" s="547">
        <v>180</v>
      </c>
      <c r="I87" s="547">
        <v>21</v>
      </c>
      <c r="J87" s="547">
        <v>0.2</v>
      </c>
      <c r="K87" s="547">
        <v>1.05</v>
      </c>
      <c r="L87" s="656" t="s">
        <v>72</v>
      </c>
      <c r="M87" s="541"/>
      <c r="N87" s="541"/>
    </row>
    <row r="88" spans="1:14" ht="14.25" customHeight="1">
      <c r="A88" s="578"/>
      <c r="B88" s="609" t="s">
        <v>55</v>
      </c>
      <c r="C88" s="546">
        <v>100</v>
      </c>
      <c r="D88" s="547">
        <v>0.4</v>
      </c>
      <c r="E88" s="547">
        <v>0.3</v>
      </c>
      <c r="F88" s="547">
        <v>10.3</v>
      </c>
      <c r="G88" s="548">
        <v>46</v>
      </c>
      <c r="H88" s="547">
        <v>19</v>
      </c>
      <c r="I88" s="547">
        <v>12</v>
      </c>
      <c r="J88" s="547">
        <v>2.3</v>
      </c>
      <c r="K88" s="547">
        <v>5</v>
      </c>
      <c r="L88" s="872" t="s">
        <v>56</v>
      </c>
      <c r="M88" s="541"/>
      <c r="N88" s="541"/>
    </row>
    <row r="89" spans="1:14" ht="14.25" customHeight="1">
      <c r="A89" s="578"/>
      <c r="B89" s="612" t="s">
        <v>2291</v>
      </c>
      <c r="C89" s="546">
        <v>10</v>
      </c>
      <c r="D89" s="547">
        <f>C89*1.6/20</f>
        <v>0.8</v>
      </c>
      <c r="E89" s="547">
        <f>C89*0.2/20</f>
        <v>0.1</v>
      </c>
      <c r="F89" s="547">
        <f>C89*9.8/20</f>
        <v>4.9</v>
      </c>
      <c r="G89" s="548">
        <f>C89*48/20</f>
        <v>24</v>
      </c>
      <c r="H89" s="547">
        <f>C89*4.6/20</f>
        <v>2.3</v>
      </c>
      <c r="I89" s="547">
        <f>C89*6.6/20</f>
        <v>3.3</v>
      </c>
      <c r="J89" s="547">
        <f>C89*0.4/20</f>
        <v>0.2</v>
      </c>
      <c r="K89" s="547">
        <v>0</v>
      </c>
      <c r="L89" s="867" t="s">
        <v>35</v>
      </c>
      <c r="M89" s="541"/>
      <c r="N89" s="541"/>
    </row>
    <row r="90" spans="1:14" ht="29.25" customHeight="1">
      <c r="A90" s="578" t="s">
        <v>93</v>
      </c>
      <c r="B90" s="613"/>
      <c r="C90" s="544">
        <v>450</v>
      </c>
      <c r="D90" s="544">
        <f aca="true" t="shared" si="12" ref="D90:K90">SUM(D85:D89)</f>
        <v>29.349999999999998</v>
      </c>
      <c r="E90" s="544">
        <f t="shared" si="12"/>
        <v>26.55</v>
      </c>
      <c r="F90" s="544">
        <f t="shared" si="12"/>
        <v>61.9</v>
      </c>
      <c r="G90" s="544">
        <f t="shared" si="12"/>
        <v>432</v>
      </c>
      <c r="H90" s="544">
        <f t="shared" si="12"/>
        <v>425.8</v>
      </c>
      <c r="I90" s="544">
        <f t="shared" si="12"/>
        <v>93.7</v>
      </c>
      <c r="J90" s="544">
        <f t="shared" si="12"/>
        <v>4.2</v>
      </c>
      <c r="K90" s="544">
        <f t="shared" si="12"/>
        <v>8.45</v>
      </c>
      <c r="L90" s="868"/>
      <c r="M90" s="541"/>
      <c r="N90" s="541"/>
    </row>
    <row r="91" spans="1:14" ht="45" customHeight="1">
      <c r="A91" s="578" t="s">
        <v>117</v>
      </c>
      <c r="B91" s="614"/>
      <c r="C91" s="600"/>
      <c r="D91" s="567">
        <f aca="true" t="shared" si="13" ref="D91:K91">D72+D74+D83+D90</f>
        <v>59.95666666666666</v>
      </c>
      <c r="E91" s="567">
        <f t="shared" si="13"/>
        <v>49.63</v>
      </c>
      <c r="F91" s="567">
        <f t="shared" si="13"/>
        <v>187.03333333333333</v>
      </c>
      <c r="G91" s="567">
        <f t="shared" si="13"/>
        <v>1259.5333333333333</v>
      </c>
      <c r="H91" s="567">
        <f t="shared" si="13"/>
        <v>802.0999999999999</v>
      </c>
      <c r="I91" s="567">
        <f t="shared" si="13"/>
        <v>222.94</v>
      </c>
      <c r="J91" s="567">
        <f t="shared" si="13"/>
        <v>10.693333333333333</v>
      </c>
      <c r="K91" s="567">
        <f t="shared" si="13"/>
        <v>75.95</v>
      </c>
      <c r="L91" s="869"/>
      <c r="M91" s="541"/>
      <c r="N91" s="541"/>
    </row>
    <row r="92" spans="1:14" ht="16.5" customHeight="1">
      <c r="A92" s="919" t="s">
        <v>95</v>
      </c>
      <c r="B92" s="919"/>
      <c r="C92" s="919"/>
      <c r="D92" s="919"/>
      <c r="E92" s="919"/>
      <c r="F92" s="919"/>
      <c r="G92" s="919"/>
      <c r="H92" s="579"/>
      <c r="I92" s="579"/>
      <c r="J92" s="579"/>
      <c r="K92" s="579"/>
      <c r="L92" s="866"/>
      <c r="M92" s="541"/>
      <c r="N92" s="541"/>
    </row>
    <row r="93" spans="1:14" ht="16.5" customHeight="1">
      <c r="A93" s="578" t="s">
        <v>15</v>
      </c>
      <c r="B93" s="608"/>
      <c r="C93" s="579"/>
      <c r="D93" s="579"/>
      <c r="E93" s="579"/>
      <c r="F93" s="579"/>
      <c r="G93" s="579"/>
      <c r="H93" s="579"/>
      <c r="I93" s="579"/>
      <c r="J93" s="579"/>
      <c r="K93" s="579"/>
      <c r="L93" s="866"/>
      <c r="M93" s="541"/>
      <c r="N93" s="541"/>
    </row>
    <row r="94" spans="1:14" ht="14.25" customHeight="1">
      <c r="A94" s="578"/>
      <c r="B94" s="609" t="s">
        <v>641</v>
      </c>
      <c r="C94" s="546">
        <v>40</v>
      </c>
      <c r="D94" s="550">
        <v>1.2</v>
      </c>
      <c r="E94" s="550">
        <v>0</v>
      </c>
      <c r="F94" s="550">
        <v>0.1</v>
      </c>
      <c r="G94" s="551">
        <v>16</v>
      </c>
      <c r="H94" s="550">
        <v>0.8</v>
      </c>
      <c r="I94" s="550">
        <v>0.8</v>
      </c>
      <c r="J94" s="550">
        <v>0</v>
      </c>
      <c r="K94" s="550">
        <v>4</v>
      </c>
      <c r="L94" s="636" t="s">
        <v>28</v>
      </c>
      <c r="M94" s="541"/>
      <c r="N94" s="541"/>
    </row>
    <row r="95" spans="1:14" ht="14.25" customHeight="1">
      <c r="A95" s="578"/>
      <c r="B95" s="609" t="s">
        <v>1973</v>
      </c>
      <c r="C95" s="546">
        <v>100</v>
      </c>
      <c r="D95" s="547">
        <v>12.8</v>
      </c>
      <c r="E95" s="547">
        <v>18.6</v>
      </c>
      <c r="F95" s="547">
        <v>1.2</v>
      </c>
      <c r="G95" s="548">
        <v>160</v>
      </c>
      <c r="H95" s="547">
        <v>186</v>
      </c>
      <c r="I95" s="547">
        <v>3.1</v>
      </c>
      <c r="J95" s="547">
        <v>16.8</v>
      </c>
      <c r="K95" s="547">
        <v>0.4</v>
      </c>
      <c r="L95" s="636" t="s">
        <v>1974</v>
      </c>
      <c r="M95" s="541"/>
      <c r="N95" s="541"/>
    </row>
    <row r="96" spans="1:14" ht="14.25" customHeight="1">
      <c r="A96" s="578"/>
      <c r="B96" s="618" t="s">
        <v>2299</v>
      </c>
      <c r="C96" s="587">
        <v>180</v>
      </c>
      <c r="D96" s="588">
        <v>0</v>
      </c>
      <c r="E96" s="588">
        <v>0</v>
      </c>
      <c r="F96" s="588">
        <v>2.7</v>
      </c>
      <c r="G96" s="589">
        <v>11</v>
      </c>
      <c r="H96" s="588">
        <v>8.8</v>
      </c>
      <c r="I96" s="588">
        <v>1.2</v>
      </c>
      <c r="J96" s="588">
        <v>0.3</v>
      </c>
      <c r="K96" s="588">
        <v>0</v>
      </c>
      <c r="L96" s="656" t="s">
        <v>44</v>
      </c>
      <c r="M96" s="541" t="s">
        <v>2207</v>
      </c>
      <c r="N96" s="541"/>
    </row>
    <row r="97" spans="1:14" ht="14.25" customHeight="1">
      <c r="A97" s="578"/>
      <c r="B97" s="610" t="s">
        <v>16</v>
      </c>
      <c r="C97" s="571">
        <v>15</v>
      </c>
      <c r="D97" s="550">
        <v>0</v>
      </c>
      <c r="E97" s="550">
        <v>0</v>
      </c>
      <c r="F97" s="550">
        <v>9.8</v>
      </c>
      <c r="G97" s="551">
        <v>38</v>
      </c>
      <c r="H97" s="550">
        <v>2.1</v>
      </c>
      <c r="I97" s="550">
        <v>1.1</v>
      </c>
      <c r="J97" s="550">
        <v>0.2</v>
      </c>
      <c r="K97" s="550">
        <v>0.2</v>
      </c>
      <c r="L97" s="701" t="s">
        <v>17</v>
      </c>
      <c r="M97" s="541"/>
      <c r="N97" s="541"/>
    </row>
    <row r="98" spans="1:14" ht="14.25" customHeight="1">
      <c r="A98" s="578"/>
      <c r="B98" s="799" t="s">
        <v>2254</v>
      </c>
      <c r="C98" s="571">
        <v>20</v>
      </c>
      <c r="D98" s="550">
        <f>C98*2.3/30</f>
        <v>1.5333333333333334</v>
      </c>
      <c r="E98" s="550">
        <f>C98*0.9/30</f>
        <v>0.6</v>
      </c>
      <c r="F98" s="550">
        <f>C98*15.4/30</f>
        <v>10.266666666666667</v>
      </c>
      <c r="G98" s="551">
        <f>C98*79/30</f>
        <v>52.666666666666664</v>
      </c>
      <c r="H98" s="550">
        <f>C98*5.7/30</f>
        <v>3.8</v>
      </c>
      <c r="I98" s="550">
        <f>C98*3.9/30</f>
        <v>2.6</v>
      </c>
      <c r="J98" s="550">
        <f>C98*0.4/30</f>
        <v>0.26666666666666666</v>
      </c>
      <c r="K98" s="550">
        <v>0</v>
      </c>
      <c r="L98" s="867" t="s">
        <v>21</v>
      </c>
      <c r="M98" s="541"/>
      <c r="N98" s="541"/>
    </row>
    <row r="99" spans="1:14" ht="34.5" customHeight="1">
      <c r="A99" s="578" t="s">
        <v>22</v>
      </c>
      <c r="B99" s="609"/>
      <c r="C99" s="601">
        <f>C94+C95+C96+C97+C98</f>
        <v>355</v>
      </c>
      <c r="D99" s="583">
        <f aca="true" t="shared" si="14" ref="D99:K99">D94+D95+D96+D97+D98</f>
        <v>15.533333333333333</v>
      </c>
      <c r="E99" s="583">
        <f t="shared" si="14"/>
        <v>19.200000000000003</v>
      </c>
      <c r="F99" s="583">
        <f t="shared" si="14"/>
        <v>24.06666666666667</v>
      </c>
      <c r="G99" s="574">
        <f t="shared" si="14"/>
        <v>277.6666666666667</v>
      </c>
      <c r="H99" s="583">
        <f t="shared" si="14"/>
        <v>201.50000000000003</v>
      </c>
      <c r="I99" s="583">
        <f t="shared" si="14"/>
        <v>8.8</v>
      </c>
      <c r="J99" s="583">
        <f t="shared" si="14"/>
        <v>17.566666666666666</v>
      </c>
      <c r="K99" s="583">
        <f t="shared" si="14"/>
        <v>4.6000000000000005</v>
      </c>
      <c r="L99" s="636"/>
      <c r="M99" s="541"/>
      <c r="N99" s="541"/>
    </row>
    <row r="100" spans="1:14" ht="15" customHeight="1">
      <c r="A100" s="578" t="s">
        <v>54</v>
      </c>
      <c r="B100" s="610" t="s">
        <v>2062</v>
      </c>
      <c r="C100" s="546">
        <v>160</v>
      </c>
      <c r="D100" s="547">
        <v>0.8</v>
      </c>
      <c r="E100" s="547">
        <v>0</v>
      </c>
      <c r="F100" s="547">
        <v>16.2</v>
      </c>
      <c r="G100" s="548">
        <v>72</v>
      </c>
      <c r="H100" s="547">
        <v>11.2</v>
      </c>
      <c r="I100" s="547">
        <v>6.4</v>
      </c>
      <c r="J100" s="547">
        <v>2.2</v>
      </c>
      <c r="K100" s="547">
        <v>3.2</v>
      </c>
      <c r="L100" s="867" t="s">
        <v>25</v>
      </c>
      <c r="M100" s="541"/>
      <c r="N100" s="541"/>
    </row>
    <row r="101" spans="1:14" ht="16.5" customHeight="1">
      <c r="A101" s="578"/>
      <c r="B101" s="609"/>
      <c r="C101" s="552">
        <f>C100</f>
        <v>160</v>
      </c>
      <c r="D101" s="583">
        <f aca="true" t="shared" si="15" ref="D101:K101">D100</f>
        <v>0.8</v>
      </c>
      <c r="E101" s="583">
        <f t="shared" si="15"/>
        <v>0</v>
      </c>
      <c r="F101" s="583">
        <f t="shared" si="15"/>
        <v>16.2</v>
      </c>
      <c r="G101" s="574">
        <f t="shared" si="15"/>
        <v>72</v>
      </c>
      <c r="H101" s="583">
        <f t="shared" si="15"/>
        <v>11.2</v>
      </c>
      <c r="I101" s="583">
        <f t="shared" si="15"/>
        <v>6.4</v>
      </c>
      <c r="J101" s="583">
        <f t="shared" si="15"/>
        <v>2.2</v>
      </c>
      <c r="K101" s="583">
        <f t="shared" si="15"/>
        <v>3.2</v>
      </c>
      <c r="L101" s="872"/>
      <c r="M101" s="541"/>
      <c r="N101" s="541"/>
    </row>
    <row r="102" spans="1:14" ht="16.5" customHeight="1">
      <c r="A102" s="578" t="s">
        <v>26</v>
      </c>
      <c r="B102" s="613"/>
      <c r="C102" s="553"/>
      <c r="D102" s="554"/>
      <c r="E102" s="554"/>
      <c r="F102" s="554"/>
      <c r="G102" s="554"/>
      <c r="H102" s="554"/>
      <c r="I102" s="554"/>
      <c r="J102" s="554"/>
      <c r="K102" s="554"/>
      <c r="L102" s="868"/>
      <c r="M102" s="541"/>
      <c r="N102" s="541"/>
    </row>
    <row r="103" spans="1:14" ht="16.5" customHeight="1">
      <c r="A103" s="580"/>
      <c r="B103" s="609" t="s">
        <v>100</v>
      </c>
      <c r="C103" s="546">
        <v>30</v>
      </c>
      <c r="D103" s="585">
        <v>0.36</v>
      </c>
      <c r="E103" s="803">
        <v>1.8</v>
      </c>
      <c r="F103" s="585">
        <v>1.9</v>
      </c>
      <c r="G103" s="586">
        <v>27.4</v>
      </c>
      <c r="H103" s="803">
        <v>9.5</v>
      </c>
      <c r="I103" s="803">
        <v>10.6</v>
      </c>
      <c r="J103" s="803">
        <v>0.2</v>
      </c>
      <c r="K103" s="803">
        <v>1.5</v>
      </c>
      <c r="L103" s="876" t="s">
        <v>101</v>
      </c>
      <c r="M103" s="541"/>
      <c r="N103" s="541"/>
    </row>
    <row r="104" spans="1:14" ht="15" customHeight="1">
      <c r="A104" s="578"/>
      <c r="B104" s="609" t="s">
        <v>2277</v>
      </c>
      <c r="C104" s="546" t="s">
        <v>2278</v>
      </c>
      <c r="D104" s="547">
        <v>5.4</v>
      </c>
      <c r="E104" s="547">
        <v>7.4</v>
      </c>
      <c r="F104" s="547">
        <v>6.7</v>
      </c>
      <c r="G104" s="548">
        <v>115</v>
      </c>
      <c r="H104" s="585">
        <v>35.5</v>
      </c>
      <c r="I104" s="585">
        <v>18.9</v>
      </c>
      <c r="J104" s="585">
        <v>0.9</v>
      </c>
      <c r="K104" s="547">
        <v>6.8</v>
      </c>
      <c r="L104" s="636" t="s">
        <v>2279</v>
      </c>
      <c r="M104" s="541"/>
      <c r="N104" s="541"/>
    </row>
    <row r="105" spans="1:14" ht="15.75" customHeight="1">
      <c r="A105" s="578"/>
      <c r="B105" s="619" t="s">
        <v>2265</v>
      </c>
      <c r="C105" s="811">
        <v>150</v>
      </c>
      <c r="D105" s="812">
        <v>16.2</v>
      </c>
      <c r="E105" s="812">
        <v>6.8</v>
      </c>
      <c r="F105" s="812">
        <v>15.5</v>
      </c>
      <c r="G105" s="813">
        <v>189</v>
      </c>
      <c r="H105" s="812">
        <v>24.6</v>
      </c>
      <c r="I105" s="812">
        <v>43.1</v>
      </c>
      <c r="J105" s="812">
        <v>2.9</v>
      </c>
      <c r="K105" s="812">
        <v>10.8</v>
      </c>
      <c r="L105" s="877" t="s">
        <v>2187</v>
      </c>
      <c r="M105" s="541" t="s">
        <v>2264</v>
      </c>
      <c r="N105" s="541"/>
    </row>
    <row r="106" spans="1:14" ht="15" customHeight="1">
      <c r="A106" s="599"/>
      <c r="B106" s="610" t="s">
        <v>424</v>
      </c>
      <c r="C106" s="546">
        <v>180</v>
      </c>
      <c r="D106" s="547">
        <v>0.081</v>
      </c>
      <c r="E106" s="547">
        <v>0</v>
      </c>
      <c r="F106" s="547">
        <v>18</v>
      </c>
      <c r="G106" s="548">
        <v>72</v>
      </c>
      <c r="H106" s="547">
        <v>9.5</v>
      </c>
      <c r="I106" s="547">
        <v>1.2</v>
      </c>
      <c r="J106" s="547">
        <v>0.3</v>
      </c>
      <c r="K106" s="547">
        <v>0.1</v>
      </c>
      <c r="L106" s="656" t="s">
        <v>425</v>
      </c>
      <c r="M106" s="541" t="s">
        <v>2245</v>
      </c>
      <c r="N106" s="541"/>
    </row>
    <row r="107" spans="1:14" ht="16.5" customHeight="1">
      <c r="A107" s="599"/>
      <c r="B107" s="612" t="s">
        <v>2291</v>
      </c>
      <c r="C107" s="546">
        <v>23</v>
      </c>
      <c r="D107" s="547">
        <f>C107*1.6/20</f>
        <v>1.8400000000000003</v>
      </c>
      <c r="E107" s="547">
        <f>C107*0.2/20</f>
        <v>0.23000000000000004</v>
      </c>
      <c r="F107" s="547">
        <f>C107*9.8/20</f>
        <v>11.27</v>
      </c>
      <c r="G107" s="548">
        <f>C107*48/20</f>
        <v>55.2</v>
      </c>
      <c r="H107" s="547">
        <f>C107*4.6/20</f>
        <v>5.29</v>
      </c>
      <c r="I107" s="547">
        <f>C107*6.6/20</f>
        <v>7.589999999999999</v>
      </c>
      <c r="J107" s="547">
        <f>C107*0.4/20</f>
        <v>0.4600000000000001</v>
      </c>
      <c r="K107" s="547">
        <v>0</v>
      </c>
      <c r="L107" s="867" t="s">
        <v>35</v>
      </c>
      <c r="M107" s="541"/>
      <c r="N107" s="541"/>
    </row>
    <row r="108" spans="1:14" ht="16.5" customHeight="1">
      <c r="A108" s="596"/>
      <c r="B108" s="612" t="s">
        <v>2293</v>
      </c>
      <c r="C108" s="546">
        <v>20</v>
      </c>
      <c r="D108" s="547">
        <f>C108*1.3/20</f>
        <v>1.3</v>
      </c>
      <c r="E108" s="547">
        <f>C108*0.2/20</f>
        <v>0.2</v>
      </c>
      <c r="F108" s="547">
        <f>C108*8.2/20</f>
        <v>8.2</v>
      </c>
      <c r="G108" s="548">
        <f>C108*41/20</f>
        <v>41</v>
      </c>
      <c r="H108" s="547">
        <f>C108*7/20</f>
        <v>7</v>
      </c>
      <c r="I108" s="547">
        <f>C108*9.4/20</f>
        <v>9.4</v>
      </c>
      <c r="J108" s="547">
        <f>C108*0.8/20</f>
        <v>0.8</v>
      </c>
      <c r="K108" s="547">
        <v>0</v>
      </c>
      <c r="L108" s="867" t="s">
        <v>37</v>
      </c>
      <c r="M108" s="541"/>
      <c r="N108" s="541"/>
    </row>
    <row r="109" spans="1:14" ht="16.5" customHeight="1">
      <c r="A109" s="578" t="s">
        <v>38</v>
      </c>
      <c r="B109" s="613"/>
      <c r="C109" s="563">
        <v>559</v>
      </c>
      <c r="D109" s="545">
        <f aca="true" t="shared" si="16" ref="D109:K109">SUM(D103:D108)</f>
        <v>25.181</v>
      </c>
      <c r="E109" s="545">
        <f t="shared" si="16"/>
        <v>16.43</v>
      </c>
      <c r="F109" s="545">
        <f t="shared" si="16"/>
        <v>61.57000000000001</v>
      </c>
      <c r="G109" s="544">
        <f t="shared" si="16"/>
        <v>499.59999999999997</v>
      </c>
      <c r="H109" s="545">
        <f t="shared" si="16"/>
        <v>91.39</v>
      </c>
      <c r="I109" s="545">
        <f t="shared" si="16"/>
        <v>90.79</v>
      </c>
      <c r="J109" s="545">
        <f t="shared" si="16"/>
        <v>5.56</v>
      </c>
      <c r="K109" s="545">
        <f t="shared" si="16"/>
        <v>19.200000000000003</v>
      </c>
      <c r="L109" s="868"/>
      <c r="M109" s="541"/>
      <c r="N109" s="815"/>
    </row>
    <row r="110" spans="1:14" ht="27" customHeight="1">
      <c r="A110" s="578" t="s">
        <v>39</v>
      </c>
      <c r="B110" s="613"/>
      <c r="C110" s="565"/>
      <c r="D110" s="566"/>
      <c r="E110" s="566"/>
      <c r="F110" s="566"/>
      <c r="G110" s="567"/>
      <c r="H110" s="567"/>
      <c r="I110" s="567"/>
      <c r="J110" s="567"/>
      <c r="K110" s="567"/>
      <c r="L110" s="868"/>
      <c r="M110" s="541"/>
      <c r="N110" s="541"/>
    </row>
    <row r="111" spans="1:14" ht="16.5" customHeight="1">
      <c r="A111" s="602"/>
      <c r="B111" s="609" t="s">
        <v>2191</v>
      </c>
      <c r="C111" s="546" t="s">
        <v>2236</v>
      </c>
      <c r="D111" s="585">
        <v>0.5</v>
      </c>
      <c r="E111" s="585">
        <v>2.7</v>
      </c>
      <c r="F111" s="585">
        <v>3.9</v>
      </c>
      <c r="G111" s="586">
        <v>34</v>
      </c>
      <c r="H111" s="585">
        <v>13.6</v>
      </c>
      <c r="I111" s="585">
        <v>8.1</v>
      </c>
      <c r="J111" s="585">
        <v>0.4</v>
      </c>
      <c r="K111" s="585">
        <v>3.3</v>
      </c>
      <c r="L111" s="636" t="s">
        <v>702</v>
      </c>
      <c r="M111" s="541"/>
      <c r="N111" s="541"/>
    </row>
    <row r="112" spans="1:14" ht="16.5" customHeight="1">
      <c r="A112" s="580"/>
      <c r="B112" s="609" t="s">
        <v>1593</v>
      </c>
      <c r="C112" s="546">
        <v>60</v>
      </c>
      <c r="D112" s="547">
        <v>7.07</v>
      </c>
      <c r="E112" s="547">
        <v>2.04</v>
      </c>
      <c r="F112" s="547">
        <v>7.55</v>
      </c>
      <c r="G112" s="548">
        <v>77</v>
      </c>
      <c r="H112" s="547">
        <v>19.6</v>
      </c>
      <c r="I112" s="547">
        <v>24.6</v>
      </c>
      <c r="J112" s="547">
        <v>0.5</v>
      </c>
      <c r="K112" s="547">
        <v>0.19</v>
      </c>
      <c r="L112" s="636" t="s">
        <v>1592</v>
      </c>
      <c r="M112" s="541"/>
      <c r="N112" s="541"/>
    </row>
    <row r="113" spans="1:14" ht="15.75" customHeight="1">
      <c r="A113" s="578"/>
      <c r="B113" s="623" t="s">
        <v>2301</v>
      </c>
      <c r="C113" s="546">
        <v>120</v>
      </c>
      <c r="D113" s="547">
        <v>3.2039999999999997</v>
      </c>
      <c r="E113" s="547">
        <v>3.3960000000000004</v>
      </c>
      <c r="F113" s="547">
        <v>19.644000000000002</v>
      </c>
      <c r="G113" s="548">
        <v>121.92</v>
      </c>
      <c r="H113" s="547">
        <v>12.5</v>
      </c>
      <c r="I113" s="547">
        <v>17.3</v>
      </c>
      <c r="J113" s="547">
        <v>1.4</v>
      </c>
      <c r="K113" s="547">
        <v>0</v>
      </c>
      <c r="L113" s="636" t="s">
        <v>150</v>
      </c>
      <c r="M113" s="541"/>
      <c r="N113" s="541"/>
    </row>
    <row r="114" spans="1:14" ht="15.75" customHeight="1">
      <c r="A114" s="578"/>
      <c r="B114" s="610" t="s">
        <v>45</v>
      </c>
      <c r="C114" s="571">
        <v>28</v>
      </c>
      <c r="D114" s="550">
        <v>2.2</v>
      </c>
      <c r="E114" s="550">
        <v>2.8</v>
      </c>
      <c r="F114" s="550">
        <v>20.7</v>
      </c>
      <c r="G114" s="551">
        <v>118</v>
      </c>
      <c r="H114" s="550">
        <v>8.2</v>
      </c>
      <c r="I114" s="550">
        <v>5.6</v>
      </c>
      <c r="J114" s="550">
        <v>0.6</v>
      </c>
      <c r="K114" s="550">
        <v>0</v>
      </c>
      <c r="L114" s="701" t="s">
        <v>17</v>
      </c>
      <c r="M114" s="541"/>
      <c r="N114" s="541"/>
    </row>
    <row r="115" spans="1:14" ht="15.75" customHeight="1">
      <c r="A115" s="578"/>
      <c r="B115" s="610" t="s">
        <v>448</v>
      </c>
      <c r="C115" s="546">
        <v>187</v>
      </c>
      <c r="D115" s="547">
        <v>0.12</v>
      </c>
      <c r="E115" s="547">
        <v>0.02</v>
      </c>
      <c r="F115" s="547">
        <v>7.3</v>
      </c>
      <c r="G115" s="548">
        <v>29</v>
      </c>
      <c r="H115" s="547">
        <v>12.8</v>
      </c>
      <c r="I115" s="547">
        <v>2.2</v>
      </c>
      <c r="J115" s="547">
        <v>0.3</v>
      </c>
      <c r="K115" s="547">
        <v>2.83</v>
      </c>
      <c r="L115" s="656" t="s">
        <v>91</v>
      </c>
      <c r="M115" s="541"/>
      <c r="N115" s="541"/>
    </row>
    <row r="116" spans="1:14" ht="15.75" customHeight="1">
      <c r="A116" s="578"/>
      <c r="B116" s="612" t="s">
        <v>2293</v>
      </c>
      <c r="C116" s="546">
        <v>15</v>
      </c>
      <c r="D116" s="547">
        <f>C116*1.3/20</f>
        <v>0.975</v>
      </c>
      <c r="E116" s="547">
        <f>C116*0.2/20</f>
        <v>0.15</v>
      </c>
      <c r="F116" s="547">
        <f>C116*8.2/20</f>
        <v>6.1499999999999995</v>
      </c>
      <c r="G116" s="548">
        <f>C116*41/20</f>
        <v>30.75</v>
      </c>
      <c r="H116" s="547">
        <f>C116*7/20</f>
        <v>5.25</v>
      </c>
      <c r="I116" s="547">
        <f>C116*9.4/20</f>
        <v>7.05</v>
      </c>
      <c r="J116" s="547">
        <f>C116*0.8/20</f>
        <v>0.6</v>
      </c>
      <c r="K116" s="547">
        <v>0</v>
      </c>
      <c r="L116" s="867" t="s">
        <v>37</v>
      </c>
      <c r="M116" s="541"/>
      <c r="N116" s="541"/>
    </row>
    <row r="117" spans="1:14" ht="30" customHeight="1">
      <c r="A117" s="578" t="s">
        <v>93</v>
      </c>
      <c r="B117" s="613"/>
      <c r="C117" s="544">
        <v>451</v>
      </c>
      <c r="D117" s="544">
        <f aca="true" t="shared" si="17" ref="D117:K117">SUM(D111:D116)</f>
        <v>14.068999999999999</v>
      </c>
      <c r="E117" s="544">
        <f t="shared" si="17"/>
        <v>11.106</v>
      </c>
      <c r="F117" s="544">
        <f t="shared" si="17"/>
        <v>65.244</v>
      </c>
      <c r="G117" s="544">
        <f t="shared" si="17"/>
        <v>410.67</v>
      </c>
      <c r="H117" s="544">
        <f t="shared" si="17"/>
        <v>71.95</v>
      </c>
      <c r="I117" s="544">
        <f t="shared" si="17"/>
        <v>64.85000000000001</v>
      </c>
      <c r="J117" s="544">
        <f t="shared" si="17"/>
        <v>3.8</v>
      </c>
      <c r="K117" s="544">
        <f t="shared" si="17"/>
        <v>6.32</v>
      </c>
      <c r="L117" s="868"/>
      <c r="M117" s="541"/>
      <c r="N117" s="541"/>
    </row>
    <row r="118" spans="1:14" ht="41.25" customHeight="1">
      <c r="A118" s="578" t="s">
        <v>117</v>
      </c>
      <c r="B118" s="614"/>
      <c r="C118" s="600"/>
      <c r="D118" s="567">
        <f aca="true" t="shared" si="18" ref="D118:K118">D99+D101+D109+D117</f>
        <v>55.58333333333333</v>
      </c>
      <c r="E118" s="567">
        <f t="shared" si="18"/>
        <v>46.736000000000004</v>
      </c>
      <c r="F118" s="567">
        <f t="shared" si="18"/>
        <v>167.08066666666667</v>
      </c>
      <c r="G118" s="567">
        <f t="shared" si="18"/>
        <v>1259.9366666666667</v>
      </c>
      <c r="H118" s="567">
        <f t="shared" si="18"/>
        <v>376.04</v>
      </c>
      <c r="I118" s="567">
        <f t="shared" si="18"/>
        <v>170.84000000000003</v>
      </c>
      <c r="J118" s="567">
        <f t="shared" si="18"/>
        <v>29.126666666666665</v>
      </c>
      <c r="K118" s="567">
        <f t="shared" si="18"/>
        <v>33.32000000000001</v>
      </c>
      <c r="L118" s="869"/>
      <c r="M118" s="816"/>
      <c r="N118" s="541"/>
    </row>
    <row r="119" spans="1:14" ht="15" customHeight="1">
      <c r="A119" s="919" t="s">
        <v>118</v>
      </c>
      <c r="B119" s="919"/>
      <c r="C119" s="919"/>
      <c r="D119" s="919"/>
      <c r="E119" s="919"/>
      <c r="F119" s="919"/>
      <c r="G119" s="919"/>
      <c r="H119" s="579"/>
      <c r="I119" s="579"/>
      <c r="J119" s="579"/>
      <c r="K119" s="579"/>
      <c r="L119" s="866"/>
      <c r="M119" s="541"/>
      <c r="N119" s="541"/>
    </row>
    <row r="120" spans="1:14" ht="15" customHeight="1">
      <c r="A120" s="578" t="s">
        <v>15</v>
      </c>
      <c r="B120" s="608"/>
      <c r="C120" s="579"/>
      <c r="D120" s="579"/>
      <c r="E120" s="579"/>
      <c r="F120" s="579"/>
      <c r="G120" s="579"/>
      <c r="H120" s="579"/>
      <c r="I120" s="579"/>
      <c r="J120" s="579"/>
      <c r="K120" s="579"/>
      <c r="L120" s="866"/>
      <c r="M120" s="541"/>
      <c r="N120" s="541"/>
    </row>
    <row r="121" spans="1:14" ht="16.5" customHeight="1">
      <c r="A121" s="578"/>
      <c r="B121" s="609" t="s">
        <v>528</v>
      </c>
      <c r="C121" s="546">
        <v>5</v>
      </c>
      <c r="D121" s="547">
        <v>0.04</v>
      </c>
      <c r="E121" s="547">
        <v>1.48</v>
      </c>
      <c r="F121" s="547">
        <v>0.65</v>
      </c>
      <c r="G121" s="548">
        <v>33</v>
      </c>
      <c r="H121" s="547">
        <v>4</v>
      </c>
      <c r="I121" s="547">
        <v>0</v>
      </c>
      <c r="J121" s="547">
        <v>0</v>
      </c>
      <c r="K121" s="547">
        <v>0</v>
      </c>
      <c r="L121" s="636" t="s">
        <v>717</v>
      </c>
      <c r="M121" s="541"/>
      <c r="N121" s="541"/>
    </row>
    <row r="122" spans="1:14" ht="16.5" customHeight="1">
      <c r="A122" s="578"/>
      <c r="B122" s="609" t="s">
        <v>2109</v>
      </c>
      <c r="C122" s="581">
        <v>150</v>
      </c>
      <c r="D122" s="547">
        <v>4.4775</v>
      </c>
      <c r="E122" s="547">
        <v>4.2</v>
      </c>
      <c r="F122" s="547">
        <v>12.8</v>
      </c>
      <c r="G122" s="548">
        <v>106</v>
      </c>
      <c r="H122" s="547">
        <v>120.7</v>
      </c>
      <c r="I122" s="547">
        <v>34.9</v>
      </c>
      <c r="J122" s="547">
        <v>0.8</v>
      </c>
      <c r="K122" s="547">
        <v>0.7</v>
      </c>
      <c r="L122" s="656" t="s">
        <v>18</v>
      </c>
      <c r="M122" s="541"/>
      <c r="N122" s="541"/>
    </row>
    <row r="123" spans="1:14" ht="16.5" customHeight="1">
      <c r="A123" s="578"/>
      <c r="B123" s="610" t="s">
        <v>52</v>
      </c>
      <c r="C123" s="546">
        <v>180</v>
      </c>
      <c r="D123" s="547">
        <v>2.67</v>
      </c>
      <c r="E123" s="547">
        <v>2.34</v>
      </c>
      <c r="F123" s="547">
        <v>12.3</v>
      </c>
      <c r="G123" s="548">
        <v>81</v>
      </c>
      <c r="H123" s="547">
        <v>113.9</v>
      </c>
      <c r="I123" s="547">
        <v>13.9</v>
      </c>
      <c r="J123" s="547">
        <v>0.4</v>
      </c>
      <c r="K123" s="547">
        <v>1.32</v>
      </c>
      <c r="L123" s="656" t="s">
        <v>53</v>
      </c>
      <c r="M123" s="541"/>
      <c r="N123" s="541"/>
    </row>
    <row r="124" spans="1:14" ht="16.5" customHeight="1">
      <c r="A124" s="578"/>
      <c r="B124" s="799" t="s">
        <v>2254</v>
      </c>
      <c r="C124" s="571">
        <v>20</v>
      </c>
      <c r="D124" s="550">
        <f>C124*2.3/30</f>
        <v>1.5333333333333334</v>
      </c>
      <c r="E124" s="550">
        <f>C124*0.9/30</f>
        <v>0.6</v>
      </c>
      <c r="F124" s="550">
        <f>C124*15.4/30</f>
        <v>10.266666666666667</v>
      </c>
      <c r="G124" s="551">
        <f>C124*79/30</f>
        <v>52.666666666666664</v>
      </c>
      <c r="H124" s="550">
        <f>C124*5.7/30</f>
        <v>3.8</v>
      </c>
      <c r="I124" s="550">
        <f>C124*3.9/30</f>
        <v>2.6</v>
      </c>
      <c r="J124" s="550">
        <f>C124*0.4/30</f>
        <v>0.26666666666666666</v>
      </c>
      <c r="K124" s="550">
        <v>0</v>
      </c>
      <c r="L124" s="867" t="s">
        <v>21</v>
      </c>
      <c r="M124" s="541"/>
      <c r="N124" s="541"/>
    </row>
    <row r="125" spans="1:14" ht="30" customHeight="1">
      <c r="A125" s="578" t="s">
        <v>22</v>
      </c>
      <c r="B125" s="611"/>
      <c r="C125" s="603">
        <f aca="true" t="shared" si="19" ref="C125:K125">SUM(C121:C124)</f>
        <v>355</v>
      </c>
      <c r="D125" s="583">
        <f t="shared" si="19"/>
        <v>8.720833333333333</v>
      </c>
      <c r="E125" s="583">
        <f t="shared" si="19"/>
        <v>8.62</v>
      </c>
      <c r="F125" s="583">
        <f t="shared" si="19"/>
        <v>36.016666666666666</v>
      </c>
      <c r="G125" s="597">
        <f t="shared" si="19"/>
        <v>272.6666666666667</v>
      </c>
      <c r="H125" s="574">
        <f t="shared" si="19"/>
        <v>242.40000000000003</v>
      </c>
      <c r="I125" s="574">
        <f t="shared" si="19"/>
        <v>51.4</v>
      </c>
      <c r="J125" s="574">
        <f t="shared" si="19"/>
        <v>1.4666666666666668</v>
      </c>
      <c r="K125" s="574">
        <f t="shared" si="19"/>
        <v>2.02</v>
      </c>
      <c r="L125" s="867"/>
      <c r="M125" s="541"/>
      <c r="N125" s="541"/>
    </row>
    <row r="126" spans="1:14" ht="18" customHeight="1">
      <c r="A126" s="578" t="s">
        <v>120</v>
      </c>
      <c r="B126" s="617" t="s">
        <v>2074</v>
      </c>
      <c r="C126" s="587">
        <v>105</v>
      </c>
      <c r="D126" s="588">
        <v>2</v>
      </c>
      <c r="E126" s="588">
        <v>1.2</v>
      </c>
      <c r="F126" s="588">
        <v>10.9</v>
      </c>
      <c r="G126" s="589">
        <v>69</v>
      </c>
      <c r="H126" s="588">
        <v>47.1</v>
      </c>
      <c r="I126" s="588">
        <v>19.5</v>
      </c>
      <c r="J126" s="588">
        <v>1</v>
      </c>
      <c r="K126" s="588">
        <v>17.6</v>
      </c>
      <c r="L126" s="874" t="s">
        <v>2068</v>
      </c>
      <c r="M126" s="541"/>
      <c r="N126" s="541"/>
    </row>
    <row r="127" spans="1:14" ht="16.5" customHeight="1">
      <c r="A127" s="578"/>
      <c r="B127" s="610"/>
      <c r="C127" s="552">
        <f aca="true" t="shared" si="20" ref="C127:K127">C126</f>
        <v>105</v>
      </c>
      <c r="D127" s="583">
        <f t="shared" si="20"/>
        <v>2</v>
      </c>
      <c r="E127" s="583">
        <f t="shared" si="20"/>
        <v>1.2</v>
      </c>
      <c r="F127" s="583">
        <f t="shared" si="20"/>
        <v>10.9</v>
      </c>
      <c r="G127" s="574">
        <f t="shared" si="20"/>
        <v>69</v>
      </c>
      <c r="H127" s="574">
        <f t="shared" si="20"/>
        <v>47.1</v>
      </c>
      <c r="I127" s="574">
        <f t="shared" si="20"/>
        <v>19.5</v>
      </c>
      <c r="J127" s="574">
        <f t="shared" si="20"/>
        <v>1</v>
      </c>
      <c r="K127" s="574">
        <f t="shared" si="20"/>
        <v>17.6</v>
      </c>
      <c r="L127" s="867"/>
      <c r="M127" s="541"/>
      <c r="N127" s="541"/>
    </row>
    <row r="128" spans="1:14" ht="16.5" customHeight="1">
      <c r="A128" s="578" t="s">
        <v>26</v>
      </c>
      <c r="B128" s="610"/>
      <c r="C128" s="571"/>
      <c r="D128" s="584"/>
      <c r="E128" s="584"/>
      <c r="F128" s="584"/>
      <c r="G128" s="604"/>
      <c r="H128" s="604"/>
      <c r="I128" s="604"/>
      <c r="J128" s="604"/>
      <c r="K128" s="604"/>
      <c r="L128" s="867"/>
      <c r="M128" s="541"/>
      <c r="N128" s="541"/>
    </row>
    <row r="129" spans="1:14" ht="15" customHeight="1">
      <c r="A129" s="580"/>
      <c r="B129" s="609" t="s">
        <v>2202</v>
      </c>
      <c r="C129" s="728" t="s">
        <v>2235</v>
      </c>
      <c r="D129" s="585">
        <v>0.35</v>
      </c>
      <c r="E129" s="585">
        <v>2.4</v>
      </c>
      <c r="F129" s="803">
        <v>1.8</v>
      </c>
      <c r="G129" s="586">
        <v>26.3</v>
      </c>
      <c r="H129" s="585">
        <v>9.79</v>
      </c>
      <c r="I129" s="803">
        <v>3.7</v>
      </c>
      <c r="J129" s="803">
        <v>0.3</v>
      </c>
      <c r="K129" s="803">
        <v>8.6</v>
      </c>
      <c r="L129" s="636" t="s">
        <v>675</v>
      </c>
      <c r="M129" s="543" t="s">
        <v>2235</v>
      </c>
      <c r="N129" s="541"/>
    </row>
    <row r="130" spans="1:14" ht="17.25" customHeight="1">
      <c r="A130" s="578"/>
      <c r="B130" s="609" t="s">
        <v>2195</v>
      </c>
      <c r="C130" s="546">
        <v>165</v>
      </c>
      <c r="D130" s="588">
        <v>4.7</v>
      </c>
      <c r="E130" s="588">
        <v>5.7</v>
      </c>
      <c r="F130" s="588">
        <v>20.6</v>
      </c>
      <c r="G130" s="589">
        <v>91</v>
      </c>
      <c r="H130" s="588">
        <v>11</v>
      </c>
      <c r="I130" s="588">
        <v>11.4</v>
      </c>
      <c r="J130" s="588">
        <v>0.5</v>
      </c>
      <c r="K130" s="588">
        <v>3.5</v>
      </c>
      <c r="L130" s="636" t="s">
        <v>391</v>
      </c>
      <c r="M130" s="541" t="s">
        <v>236</v>
      </c>
      <c r="N130" s="541"/>
    </row>
    <row r="131" spans="1:14" ht="17.25" customHeight="1">
      <c r="A131" s="578"/>
      <c r="B131" s="610" t="s">
        <v>2196</v>
      </c>
      <c r="C131" s="546">
        <v>60</v>
      </c>
      <c r="D131" s="547">
        <v>8.93</v>
      </c>
      <c r="E131" s="547">
        <v>6.74</v>
      </c>
      <c r="F131" s="547">
        <v>8.97</v>
      </c>
      <c r="G131" s="548">
        <v>132</v>
      </c>
      <c r="H131" s="547">
        <v>10.6</v>
      </c>
      <c r="I131" s="547">
        <v>17.4</v>
      </c>
      <c r="J131" s="547">
        <v>0.9</v>
      </c>
      <c r="K131" s="547">
        <v>0</v>
      </c>
      <c r="L131" s="636" t="s">
        <v>126</v>
      </c>
      <c r="M131" s="541" t="s">
        <v>2225</v>
      </c>
      <c r="N131" s="541"/>
    </row>
    <row r="132" spans="1:14" ht="17.25" customHeight="1">
      <c r="A132" s="578"/>
      <c r="B132" s="609" t="s">
        <v>41</v>
      </c>
      <c r="C132" s="546">
        <v>110</v>
      </c>
      <c r="D132" s="547">
        <v>2.2</v>
      </c>
      <c r="E132" s="547">
        <v>3.5</v>
      </c>
      <c r="F132" s="547">
        <v>115</v>
      </c>
      <c r="G132" s="548">
        <v>101</v>
      </c>
      <c r="H132" s="547">
        <v>27.1</v>
      </c>
      <c r="I132" s="547">
        <v>20.4</v>
      </c>
      <c r="J132" s="547">
        <v>0.7</v>
      </c>
      <c r="K132" s="547">
        <v>13.3</v>
      </c>
      <c r="L132" s="636" t="s">
        <v>42</v>
      </c>
      <c r="M132" s="541"/>
      <c r="N132" s="541"/>
    </row>
    <row r="133" spans="1:14" ht="16.5" customHeight="1">
      <c r="A133" s="578"/>
      <c r="B133" s="609" t="s">
        <v>2197</v>
      </c>
      <c r="C133" s="546">
        <v>150</v>
      </c>
      <c r="D133" s="547">
        <v>0.297</v>
      </c>
      <c r="E133" s="547">
        <v>0.013500000000000002</v>
      </c>
      <c r="F133" s="547">
        <v>16.8</v>
      </c>
      <c r="G133" s="804">
        <v>68</v>
      </c>
      <c r="H133" s="547">
        <v>23.9</v>
      </c>
      <c r="I133" s="547">
        <v>4.5</v>
      </c>
      <c r="J133" s="547">
        <v>0.9</v>
      </c>
      <c r="K133" s="547">
        <v>0.3</v>
      </c>
      <c r="L133" s="656" t="s">
        <v>65</v>
      </c>
      <c r="M133" s="541"/>
      <c r="N133" s="541"/>
    </row>
    <row r="134" spans="1:14" ht="15" customHeight="1">
      <c r="A134" s="578"/>
      <c r="B134" s="612" t="s">
        <v>2291</v>
      </c>
      <c r="C134" s="546">
        <v>12</v>
      </c>
      <c r="D134" s="547">
        <f>C134*1.6/20</f>
        <v>0.9600000000000002</v>
      </c>
      <c r="E134" s="547">
        <f>C134*0.2/20</f>
        <v>0.12000000000000002</v>
      </c>
      <c r="F134" s="547">
        <f>C134*9.8/20</f>
        <v>5.880000000000001</v>
      </c>
      <c r="G134" s="548">
        <f>C134*48/20</f>
        <v>28.8</v>
      </c>
      <c r="H134" s="547">
        <f>C134*4.6/20</f>
        <v>2.76</v>
      </c>
      <c r="I134" s="547">
        <f>C134*6.6/20</f>
        <v>3.9599999999999995</v>
      </c>
      <c r="J134" s="547">
        <f>C134*0.4/20</f>
        <v>0.24000000000000005</v>
      </c>
      <c r="K134" s="547">
        <v>0</v>
      </c>
      <c r="L134" s="867" t="s">
        <v>35</v>
      </c>
      <c r="M134" s="541"/>
      <c r="N134" s="541"/>
    </row>
    <row r="135" spans="1:14" ht="15" customHeight="1">
      <c r="A135" s="578"/>
      <c r="B135" s="612" t="s">
        <v>2293</v>
      </c>
      <c r="C135" s="546">
        <v>15</v>
      </c>
      <c r="D135" s="547">
        <f>C135*1.3/20</f>
        <v>0.975</v>
      </c>
      <c r="E135" s="547">
        <f>C135*0.2/20</f>
        <v>0.15</v>
      </c>
      <c r="F135" s="547">
        <f>C135*8.2/20</f>
        <v>6.1499999999999995</v>
      </c>
      <c r="G135" s="548">
        <f>C135*41/20</f>
        <v>30.75</v>
      </c>
      <c r="H135" s="547">
        <f>C135*7/20</f>
        <v>5.25</v>
      </c>
      <c r="I135" s="547">
        <f>C135*9.4/20</f>
        <v>7.05</v>
      </c>
      <c r="J135" s="547">
        <f>C135*0.8/20</f>
        <v>0.6</v>
      </c>
      <c r="K135" s="547">
        <v>0</v>
      </c>
      <c r="L135" s="867" t="s">
        <v>37</v>
      </c>
      <c r="M135" s="541"/>
      <c r="N135" s="541"/>
    </row>
    <row r="136" spans="1:14" ht="15" customHeight="1">
      <c r="A136" s="578" t="s">
        <v>38</v>
      </c>
      <c r="B136" s="613"/>
      <c r="C136" s="563">
        <v>543</v>
      </c>
      <c r="D136" s="544">
        <f aca="true" t="shared" si="21" ref="D136:K136">SUM(D129:D135)</f>
        <v>18.412000000000003</v>
      </c>
      <c r="E136" s="544">
        <f t="shared" si="21"/>
        <v>18.6235</v>
      </c>
      <c r="F136" s="544">
        <f t="shared" si="21"/>
        <v>175.20000000000002</v>
      </c>
      <c r="G136" s="544">
        <f t="shared" si="21"/>
        <v>477.85</v>
      </c>
      <c r="H136" s="544">
        <f t="shared" si="21"/>
        <v>90.4</v>
      </c>
      <c r="I136" s="544">
        <f t="shared" si="21"/>
        <v>68.41</v>
      </c>
      <c r="J136" s="544">
        <f t="shared" si="21"/>
        <v>4.140000000000001</v>
      </c>
      <c r="K136" s="544">
        <f t="shared" si="21"/>
        <v>25.7</v>
      </c>
      <c r="L136" s="868"/>
      <c r="M136" s="541"/>
      <c r="N136" s="541"/>
    </row>
    <row r="137" spans="1:14" ht="31.5" customHeight="1">
      <c r="A137" s="578" t="s">
        <v>39</v>
      </c>
      <c r="B137" s="613"/>
      <c r="C137" s="565"/>
      <c r="D137" s="566"/>
      <c r="E137" s="566"/>
      <c r="F137" s="566"/>
      <c r="G137" s="567"/>
      <c r="H137" s="567"/>
      <c r="I137" s="567"/>
      <c r="J137" s="567"/>
      <c r="K137" s="567"/>
      <c r="L137" s="868"/>
      <c r="M137" s="541"/>
      <c r="N137" s="541"/>
    </row>
    <row r="138" spans="1:14" ht="15" customHeight="1">
      <c r="A138" s="578"/>
      <c r="B138" s="609" t="s">
        <v>614</v>
      </c>
      <c r="C138" s="546">
        <v>30</v>
      </c>
      <c r="D138" s="803">
        <v>0.4</v>
      </c>
      <c r="E138" s="585">
        <v>0.03</v>
      </c>
      <c r="F138" s="803">
        <v>3.5</v>
      </c>
      <c r="G138" s="586">
        <v>15.7</v>
      </c>
      <c r="H138" s="550">
        <v>7.82</v>
      </c>
      <c r="I138" s="550">
        <v>10.94</v>
      </c>
      <c r="J138" s="550">
        <v>0.26</v>
      </c>
      <c r="K138" s="550">
        <v>2.09</v>
      </c>
      <c r="L138" s="636" t="s">
        <v>615</v>
      </c>
      <c r="M138" s="541"/>
      <c r="N138" s="541"/>
    </row>
    <row r="139" spans="1:14" ht="31.5" customHeight="1">
      <c r="A139" s="578"/>
      <c r="B139" s="817" t="s">
        <v>2302</v>
      </c>
      <c r="C139" s="807" t="s">
        <v>2269</v>
      </c>
      <c r="D139" s="547">
        <v>23.6</v>
      </c>
      <c r="E139" s="547">
        <v>16.4</v>
      </c>
      <c r="F139" s="547">
        <v>28.7</v>
      </c>
      <c r="G139" s="548">
        <v>355.5</v>
      </c>
      <c r="H139" s="547">
        <v>211.7</v>
      </c>
      <c r="I139" s="547">
        <v>36.5</v>
      </c>
      <c r="J139" s="547">
        <v>1.2</v>
      </c>
      <c r="K139" s="547">
        <v>0.3</v>
      </c>
      <c r="L139" s="878" t="s">
        <v>2270</v>
      </c>
      <c r="M139" s="816"/>
      <c r="N139" s="541"/>
    </row>
    <row r="140" spans="1:14" ht="15" customHeight="1">
      <c r="A140" s="578"/>
      <c r="B140" s="619" t="s">
        <v>2170</v>
      </c>
      <c r="C140" s="587">
        <v>180</v>
      </c>
      <c r="D140" s="588">
        <v>0.2</v>
      </c>
      <c r="E140" s="588">
        <v>0</v>
      </c>
      <c r="F140" s="588">
        <v>0.1</v>
      </c>
      <c r="G140" s="589">
        <v>1.3</v>
      </c>
      <c r="H140" s="588">
        <v>4</v>
      </c>
      <c r="I140" s="588">
        <v>3.4</v>
      </c>
      <c r="J140" s="588">
        <v>0.6</v>
      </c>
      <c r="K140" s="588">
        <v>0</v>
      </c>
      <c r="L140" s="871" t="s">
        <v>2171</v>
      </c>
      <c r="M140" s="816"/>
      <c r="N140" s="541"/>
    </row>
    <row r="141" spans="1:14" ht="15" customHeight="1">
      <c r="A141" s="578"/>
      <c r="B141" s="609" t="s">
        <v>55</v>
      </c>
      <c r="C141" s="546">
        <v>95</v>
      </c>
      <c r="D141" s="547">
        <v>0.4</v>
      </c>
      <c r="E141" s="547">
        <v>0.3</v>
      </c>
      <c r="F141" s="547">
        <v>9.8</v>
      </c>
      <c r="G141" s="548">
        <v>44</v>
      </c>
      <c r="H141" s="547">
        <v>18.1</v>
      </c>
      <c r="I141" s="547">
        <v>11.4</v>
      </c>
      <c r="J141" s="547">
        <v>2.2</v>
      </c>
      <c r="K141" s="547">
        <v>4.8</v>
      </c>
      <c r="L141" s="872" t="s">
        <v>741</v>
      </c>
      <c r="M141" s="816"/>
      <c r="N141" s="541"/>
    </row>
    <row r="142" spans="1:14" ht="15" customHeight="1">
      <c r="A142" s="578"/>
      <c r="B142" s="612" t="s">
        <v>2291</v>
      </c>
      <c r="C142" s="546">
        <v>10</v>
      </c>
      <c r="D142" s="547">
        <f>C142*1.6/20</f>
        <v>0.8</v>
      </c>
      <c r="E142" s="547">
        <f>C142*0.2/20</f>
        <v>0.1</v>
      </c>
      <c r="F142" s="547">
        <f>C142*9.8/20</f>
        <v>4.9</v>
      </c>
      <c r="G142" s="548">
        <f>C142*48/20</f>
        <v>24</v>
      </c>
      <c r="H142" s="547">
        <f>C142*4.6/20</f>
        <v>2.3</v>
      </c>
      <c r="I142" s="547">
        <f>C142*6.6/20</f>
        <v>3.3</v>
      </c>
      <c r="J142" s="547">
        <f>C142*0.4/20</f>
        <v>0.2</v>
      </c>
      <c r="K142" s="547">
        <v>0</v>
      </c>
      <c r="L142" s="867" t="s">
        <v>35</v>
      </c>
      <c r="M142" s="816"/>
      <c r="N142" s="541"/>
    </row>
    <row r="143" spans="1:14" ht="33.75" customHeight="1">
      <c r="A143" s="578" t="s">
        <v>93</v>
      </c>
      <c r="B143" s="613"/>
      <c r="C143" s="544">
        <v>460</v>
      </c>
      <c r="D143" s="544">
        <f aca="true" t="shared" si="22" ref="D143:K143">SUM(D138:D142)</f>
        <v>25.4</v>
      </c>
      <c r="E143" s="544">
        <f t="shared" si="22"/>
        <v>16.830000000000002</v>
      </c>
      <c r="F143" s="544">
        <f t="shared" si="22"/>
        <v>47.00000000000001</v>
      </c>
      <c r="G143" s="544">
        <f t="shared" si="22"/>
        <v>440.5</v>
      </c>
      <c r="H143" s="544">
        <f t="shared" si="22"/>
        <v>243.92</v>
      </c>
      <c r="I143" s="544">
        <f t="shared" si="22"/>
        <v>65.53999999999999</v>
      </c>
      <c r="J143" s="544">
        <f t="shared" si="22"/>
        <v>4.46</v>
      </c>
      <c r="K143" s="544">
        <f t="shared" si="22"/>
        <v>7.1899999999999995</v>
      </c>
      <c r="L143" s="868"/>
      <c r="M143" s="541"/>
      <c r="N143" s="541"/>
    </row>
    <row r="144" spans="1:14" ht="28.5" customHeight="1">
      <c r="A144" s="578" t="s">
        <v>137</v>
      </c>
      <c r="B144" s="614"/>
      <c r="C144" s="559"/>
      <c r="D144" s="567">
        <f aca="true" t="shared" si="23" ref="D144:K144">D125+D127+D136+D143</f>
        <v>54.532833333333336</v>
      </c>
      <c r="E144" s="567">
        <f t="shared" si="23"/>
        <v>45.2735</v>
      </c>
      <c r="F144" s="567">
        <f t="shared" si="23"/>
        <v>269.1166666666667</v>
      </c>
      <c r="G144" s="605">
        <f t="shared" si="23"/>
        <v>1260.0166666666667</v>
      </c>
      <c r="H144" s="605">
        <f t="shared" si="23"/>
        <v>623.82</v>
      </c>
      <c r="I144" s="605">
        <f t="shared" si="23"/>
        <v>204.85</v>
      </c>
      <c r="J144" s="605">
        <f t="shared" si="23"/>
        <v>11.066666666666666</v>
      </c>
      <c r="K144" s="605">
        <f t="shared" si="23"/>
        <v>52.51</v>
      </c>
      <c r="L144" s="869"/>
      <c r="M144" s="818"/>
      <c r="N144" s="818"/>
    </row>
    <row r="145" spans="1:14" ht="16.5" customHeight="1">
      <c r="A145" s="919" t="s">
        <v>138</v>
      </c>
      <c r="B145" s="919"/>
      <c r="C145" s="919"/>
      <c r="D145" s="919"/>
      <c r="E145" s="919"/>
      <c r="F145" s="919"/>
      <c r="G145" s="918"/>
      <c r="H145" s="797"/>
      <c r="I145" s="797"/>
      <c r="J145" s="797"/>
      <c r="K145" s="797"/>
      <c r="L145" s="866"/>
      <c r="M145" s="541"/>
      <c r="N145" s="541"/>
    </row>
    <row r="146" spans="1:14" ht="16.5" customHeight="1">
      <c r="A146" s="578" t="s">
        <v>15</v>
      </c>
      <c r="B146" s="608"/>
      <c r="C146" s="579"/>
      <c r="D146" s="579"/>
      <c r="E146" s="579"/>
      <c r="F146" s="579"/>
      <c r="G146" s="579"/>
      <c r="H146" s="579"/>
      <c r="I146" s="579"/>
      <c r="J146" s="579"/>
      <c r="K146" s="579"/>
      <c r="L146" s="866"/>
      <c r="M146" s="541"/>
      <c r="N146" s="541"/>
    </row>
    <row r="147" spans="1:14" ht="16.5" customHeight="1">
      <c r="A147" s="580"/>
      <c r="B147" s="609" t="s">
        <v>75</v>
      </c>
      <c r="C147" s="546">
        <v>10</v>
      </c>
      <c r="D147" s="585">
        <v>2.3</v>
      </c>
      <c r="E147" s="585">
        <v>3</v>
      </c>
      <c r="F147" s="802">
        <v>0</v>
      </c>
      <c r="G147" s="586">
        <v>36</v>
      </c>
      <c r="H147" s="585">
        <v>88</v>
      </c>
      <c r="I147" s="803">
        <v>3.5</v>
      </c>
      <c r="J147" s="803">
        <v>0.1</v>
      </c>
      <c r="K147" s="803">
        <v>0.1</v>
      </c>
      <c r="L147" s="636" t="s">
        <v>76</v>
      </c>
      <c r="M147" s="541"/>
      <c r="N147" s="541"/>
    </row>
    <row r="148" spans="1:14" ht="16.5" customHeight="1">
      <c r="A148" s="580"/>
      <c r="B148" s="609" t="s">
        <v>2113</v>
      </c>
      <c r="C148" s="546">
        <v>150</v>
      </c>
      <c r="D148" s="547">
        <v>3.2928000000000006</v>
      </c>
      <c r="E148" s="547">
        <v>3.0288000000000004</v>
      </c>
      <c r="F148" s="547">
        <v>10.142399999999999</v>
      </c>
      <c r="G148" s="548">
        <v>99</v>
      </c>
      <c r="H148" s="547">
        <v>128.3</v>
      </c>
      <c r="I148" s="547">
        <v>15.7</v>
      </c>
      <c r="J148" s="547">
        <v>0.2</v>
      </c>
      <c r="K148" s="547">
        <v>0.7</v>
      </c>
      <c r="L148" s="636" t="s">
        <v>319</v>
      </c>
      <c r="M148" s="541"/>
      <c r="N148" s="541"/>
    </row>
    <row r="149" spans="1:14" ht="16.5" customHeight="1">
      <c r="A149" s="578"/>
      <c r="B149" s="610" t="s">
        <v>166</v>
      </c>
      <c r="C149" s="546">
        <v>170</v>
      </c>
      <c r="D149" s="547">
        <v>2.4</v>
      </c>
      <c r="E149" s="547">
        <v>1.7</v>
      </c>
      <c r="F149" s="547">
        <v>17.6</v>
      </c>
      <c r="G149" s="548">
        <v>95</v>
      </c>
      <c r="H149" s="547">
        <v>108.2</v>
      </c>
      <c r="I149" s="547">
        <v>10.8</v>
      </c>
      <c r="J149" s="547">
        <v>0.1</v>
      </c>
      <c r="K149" s="547">
        <v>0.3</v>
      </c>
      <c r="L149" s="656" t="s">
        <v>167</v>
      </c>
      <c r="M149" s="541"/>
      <c r="N149" s="541"/>
    </row>
    <row r="150" spans="1:14" ht="16.5" customHeight="1">
      <c r="A150" s="578"/>
      <c r="B150" s="799" t="s">
        <v>2254</v>
      </c>
      <c r="C150" s="571">
        <v>20</v>
      </c>
      <c r="D150" s="550">
        <f>C150*2.3/30</f>
        <v>1.5333333333333334</v>
      </c>
      <c r="E150" s="550">
        <f>C150*0.9/30</f>
        <v>0.6</v>
      </c>
      <c r="F150" s="550">
        <f>C150*15.4/30</f>
        <v>10.266666666666667</v>
      </c>
      <c r="G150" s="551">
        <f>C150*79/30</f>
        <v>52.666666666666664</v>
      </c>
      <c r="H150" s="550">
        <f>C150*5.7/30</f>
        <v>3.8</v>
      </c>
      <c r="I150" s="550">
        <f>C150*3.9/30</f>
        <v>2.6</v>
      </c>
      <c r="J150" s="550">
        <f>C150*0.4/30</f>
        <v>0.26666666666666666</v>
      </c>
      <c r="K150" s="550">
        <v>0</v>
      </c>
      <c r="L150" s="867" t="s">
        <v>21</v>
      </c>
      <c r="M150" s="541"/>
      <c r="N150" s="541"/>
    </row>
    <row r="151" spans="1:14" ht="14.25" customHeight="1">
      <c r="A151" s="578" t="s">
        <v>22</v>
      </c>
      <c r="B151" s="609"/>
      <c r="C151" s="552">
        <f aca="true" t="shared" si="24" ref="C151:K151">SUM(C147:C150)</f>
        <v>350</v>
      </c>
      <c r="D151" s="583">
        <f t="shared" si="24"/>
        <v>9.526133333333334</v>
      </c>
      <c r="E151" s="583">
        <f t="shared" si="24"/>
        <v>8.328800000000001</v>
      </c>
      <c r="F151" s="583">
        <f t="shared" si="24"/>
        <v>38.00906666666667</v>
      </c>
      <c r="G151" s="574">
        <f t="shared" si="24"/>
        <v>282.6666666666667</v>
      </c>
      <c r="H151" s="583">
        <f t="shared" si="24"/>
        <v>328.3</v>
      </c>
      <c r="I151" s="583">
        <f t="shared" si="24"/>
        <v>32.6</v>
      </c>
      <c r="J151" s="583">
        <f t="shared" si="24"/>
        <v>0.6666666666666667</v>
      </c>
      <c r="K151" s="583">
        <f t="shared" si="24"/>
        <v>1.0999999999999999</v>
      </c>
      <c r="L151" s="656"/>
      <c r="M151" s="541"/>
      <c r="N151" s="541"/>
    </row>
    <row r="152" spans="1:14" ht="15" customHeight="1">
      <c r="A152" s="578" t="s">
        <v>54</v>
      </c>
      <c r="B152" s="617" t="s">
        <v>2075</v>
      </c>
      <c r="C152" s="819">
        <v>102</v>
      </c>
      <c r="D152" s="588">
        <v>1.95</v>
      </c>
      <c r="E152" s="588">
        <v>1.1</v>
      </c>
      <c r="F152" s="588">
        <v>10.8</v>
      </c>
      <c r="G152" s="589">
        <v>68</v>
      </c>
      <c r="H152" s="588">
        <v>40.2</v>
      </c>
      <c r="I152" s="588">
        <v>21.4</v>
      </c>
      <c r="J152" s="588">
        <v>0.9</v>
      </c>
      <c r="K152" s="588">
        <v>20.4</v>
      </c>
      <c r="L152" s="874" t="s">
        <v>2069</v>
      </c>
      <c r="M152" s="541"/>
      <c r="N152" s="541"/>
    </row>
    <row r="153" spans="1:14" ht="15.75" customHeight="1">
      <c r="A153" s="578"/>
      <c r="B153" s="609"/>
      <c r="C153" s="552">
        <f aca="true" t="shared" si="25" ref="C153:K153">C152</f>
        <v>102</v>
      </c>
      <c r="D153" s="583">
        <f t="shared" si="25"/>
        <v>1.95</v>
      </c>
      <c r="E153" s="583">
        <f t="shared" si="25"/>
        <v>1.1</v>
      </c>
      <c r="F153" s="583">
        <f t="shared" si="25"/>
        <v>10.8</v>
      </c>
      <c r="G153" s="574">
        <f t="shared" si="25"/>
        <v>68</v>
      </c>
      <c r="H153" s="574">
        <f t="shared" si="25"/>
        <v>40.2</v>
      </c>
      <c r="I153" s="574">
        <f t="shared" si="25"/>
        <v>21.4</v>
      </c>
      <c r="J153" s="574">
        <f t="shared" si="25"/>
        <v>0.9</v>
      </c>
      <c r="K153" s="574">
        <f t="shared" si="25"/>
        <v>20.4</v>
      </c>
      <c r="L153" s="636"/>
      <c r="M153" s="541"/>
      <c r="N153" s="541"/>
    </row>
    <row r="154" spans="1:14" ht="15.75" customHeight="1">
      <c r="A154" s="578" t="s">
        <v>26</v>
      </c>
      <c r="B154" s="609"/>
      <c r="C154" s="571"/>
      <c r="D154" s="584"/>
      <c r="E154" s="584"/>
      <c r="F154" s="584"/>
      <c r="G154" s="604"/>
      <c r="H154" s="604"/>
      <c r="I154" s="604"/>
      <c r="J154" s="604"/>
      <c r="K154" s="604"/>
      <c r="L154" s="636"/>
      <c r="M154" s="541"/>
      <c r="N154" s="541"/>
    </row>
    <row r="155" spans="1:14" ht="25.5" customHeight="1">
      <c r="A155" s="580"/>
      <c r="B155" s="609" t="s">
        <v>2303</v>
      </c>
      <c r="C155" s="728" t="s">
        <v>2235</v>
      </c>
      <c r="D155" s="585">
        <v>0.41</v>
      </c>
      <c r="E155" s="585">
        <v>1.501</v>
      </c>
      <c r="F155" s="585">
        <v>1.7700000000000002</v>
      </c>
      <c r="G155" s="586">
        <v>26.5</v>
      </c>
      <c r="H155" s="585">
        <v>11.2</v>
      </c>
      <c r="I155" s="585">
        <v>4.55</v>
      </c>
      <c r="J155" s="585">
        <v>0.15</v>
      </c>
      <c r="K155" s="585">
        <v>9.73</v>
      </c>
      <c r="L155" s="656" t="s">
        <v>59</v>
      </c>
      <c r="M155" s="543" t="s">
        <v>2235</v>
      </c>
      <c r="N155" s="541"/>
    </row>
    <row r="156" spans="1:14" ht="19.5" customHeight="1">
      <c r="A156" s="578"/>
      <c r="B156" s="609" t="s">
        <v>2306</v>
      </c>
      <c r="C156" s="546" t="s">
        <v>348</v>
      </c>
      <c r="D156" s="547">
        <v>6</v>
      </c>
      <c r="E156" s="547">
        <v>6.1</v>
      </c>
      <c r="F156" s="547">
        <v>6.1</v>
      </c>
      <c r="G156" s="548">
        <v>104</v>
      </c>
      <c r="H156" s="649">
        <v>33.4</v>
      </c>
      <c r="I156" s="649">
        <v>25.1</v>
      </c>
      <c r="J156" s="649">
        <v>1.3</v>
      </c>
      <c r="K156" s="547">
        <v>4.3</v>
      </c>
      <c r="L156" s="636" t="s">
        <v>2280</v>
      </c>
      <c r="M156" s="541"/>
      <c r="N156" s="541"/>
    </row>
    <row r="157" spans="1:14" ht="19.5" customHeight="1">
      <c r="A157" s="578"/>
      <c r="B157" s="610" t="s">
        <v>2307</v>
      </c>
      <c r="C157" s="546" t="s">
        <v>2271</v>
      </c>
      <c r="D157" s="547">
        <v>19</v>
      </c>
      <c r="E157" s="547">
        <v>10.4</v>
      </c>
      <c r="F157" s="547">
        <v>21</v>
      </c>
      <c r="G157" s="548">
        <v>254</v>
      </c>
      <c r="H157" s="547">
        <v>43.1</v>
      </c>
      <c r="I157" s="547">
        <v>30.5</v>
      </c>
      <c r="J157" s="547">
        <v>5.9</v>
      </c>
      <c r="K157" s="547">
        <v>8.8</v>
      </c>
      <c r="L157" s="636" t="s">
        <v>197</v>
      </c>
      <c r="M157" s="541"/>
      <c r="N157" s="541"/>
    </row>
    <row r="158" spans="1:14" ht="16.5" customHeight="1">
      <c r="A158" s="578"/>
      <c r="B158" s="610" t="s">
        <v>2308</v>
      </c>
      <c r="C158" s="546">
        <v>150</v>
      </c>
      <c r="D158" s="547">
        <v>0.4275</v>
      </c>
      <c r="E158" s="547">
        <v>0.045</v>
      </c>
      <c r="F158" s="547">
        <v>12.9</v>
      </c>
      <c r="G158" s="548">
        <v>54</v>
      </c>
      <c r="H158" s="547">
        <v>0.8</v>
      </c>
      <c r="I158" s="547">
        <v>11.8</v>
      </c>
      <c r="J158" s="547">
        <v>2.5</v>
      </c>
      <c r="K158" s="547">
        <v>0.3</v>
      </c>
      <c r="L158" s="656" t="s">
        <v>422</v>
      </c>
      <c r="M158" s="541" t="s">
        <v>2208</v>
      </c>
      <c r="N158" s="541"/>
    </row>
    <row r="159" spans="1:14" ht="16.5" customHeight="1">
      <c r="A159" s="578"/>
      <c r="B159" s="612" t="s">
        <v>2291</v>
      </c>
      <c r="C159" s="546">
        <v>16</v>
      </c>
      <c r="D159" s="547">
        <f>C159*1.6/20</f>
        <v>1.28</v>
      </c>
      <c r="E159" s="547">
        <f>C159*0.2/20</f>
        <v>0.16</v>
      </c>
      <c r="F159" s="547">
        <f>C159*9.8/20</f>
        <v>7.840000000000001</v>
      </c>
      <c r="G159" s="548">
        <f>C159*48/20</f>
        <v>38.4</v>
      </c>
      <c r="H159" s="547">
        <f>C159*4.6/20</f>
        <v>3.6799999999999997</v>
      </c>
      <c r="I159" s="547">
        <f>C159*6.6/20</f>
        <v>5.279999999999999</v>
      </c>
      <c r="J159" s="547">
        <f>C159*0.4/20</f>
        <v>0.32</v>
      </c>
      <c r="K159" s="547">
        <v>0</v>
      </c>
      <c r="L159" s="867" t="s">
        <v>35</v>
      </c>
      <c r="M159" s="541"/>
      <c r="N159" s="541"/>
    </row>
    <row r="160" spans="1:14" ht="16.5" customHeight="1">
      <c r="A160" s="578"/>
      <c r="B160" s="612" t="s">
        <v>2293</v>
      </c>
      <c r="C160" s="546">
        <v>16</v>
      </c>
      <c r="D160" s="547">
        <f>C160*1.3/20</f>
        <v>1.04</v>
      </c>
      <c r="E160" s="547">
        <f>C160*0.2/20</f>
        <v>0.16</v>
      </c>
      <c r="F160" s="547">
        <f>C160*8.2/20</f>
        <v>6.56</v>
      </c>
      <c r="G160" s="548">
        <f>C160*41/20</f>
        <v>32.8</v>
      </c>
      <c r="H160" s="547">
        <f>C160*7/20</f>
        <v>5.6</v>
      </c>
      <c r="I160" s="547">
        <f>C160*9.4/20</f>
        <v>7.5200000000000005</v>
      </c>
      <c r="J160" s="547">
        <f>C160*0.8/20</f>
        <v>0.64</v>
      </c>
      <c r="K160" s="547">
        <v>0</v>
      </c>
      <c r="L160" s="867" t="s">
        <v>37</v>
      </c>
      <c r="M160" s="541"/>
      <c r="N160" s="541"/>
    </row>
    <row r="161" spans="1:15" ht="15" customHeight="1">
      <c r="A161" s="578" t="s">
        <v>38</v>
      </c>
      <c r="B161" s="613"/>
      <c r="C161" s="563">
        <v>543</v>
      </c>
      <c r="D161" s="545">
        <f aca="true" t="shared" si="26" ref="D161:K161">SUM(D155:D160)</f>
        <v>28.1575</v>
      </c>
      <c r="E161" s="545">
        <f t="shared" si="26"/>
        <v>18.366</v>
      </c>
      <c r="F161" s="545">
        <f t="shared" si="26"/>
        <v>56.17000000000001</v>
      </c>
      <c r="G161" s="544">
        <f t="shared" si="26"/>
        <v>509.7</v>
      </c>
      <c r="H161" s="544">
        <f t="shared" si="26"/>
        <v>97.77999999999997</v>
      </c>
      <c r="I161" s="544">
        <f t="shared" si="26"/>
        <v>84.75</v>
      </c>
      <c r="J161" s="544">
        <f t="shared" si="26"/>
        <v>10.810000000000002</v>
      </c>
      <c r="K161" s="544">
        <f t="shared" si="26"/>
        <v>23.130000000000003</v>
      </c>
      <c r="L161" s="868"/>
      <c r="M161" s="541"/>
      <c r="N161" s="541"/>
      <c r="O161" s="568">
        <f>SUM(O155:O160)</f>
        <v>0</v>
      </c>
    </row>
    <row r="162" spans="1:14" ht="28.5" customHeight="1">
      <c r="A162" s="578" t="s">
        <v>39</v>
      </c>
      <c r="B162" s="613"/>
      <c r="C162" s="565"/>
      <c r="D162" s="566"/>
      <c r="E162" s="566"/>
      <c r="F162" s="566"/>
      <c r="G162" s="567"/>
      <c r="H162" s="567"/>
      <c r="I162" s="567"/>
      <c r="J162" s="567"/>
      <c r="K162" s="567"/>
      <c r="L162" s="868"/>
      <c r="M162" s="541"/>
      <c r="N162" s="541"/>
    </row>
    <row r="163" spans="1:14" ht="16.5" customHeight="1">
      <c r="A163" s="580"/>
      <c r="B163" s="609" t="s">
        <v>2231</v>
      </c>
      <c r="C163" s="728" t="s">
        <v>2235</v>
      </c>
      <c r="D163" s="550">
        <v>0.25</v>
      </c>
      <c r="E163" s="550">
        <v>1.53</v>
      </c>
      <c r="F163" s="550">
        <v>0.78</v>
      </c>
      <c r="G163" s="551">
        <v>17.5</v>
      </c>
      <c r="H163" s="550">
        <v>6.98</v>
      </c>
      <c r="I163" s="550">
        <v>4.03</v>
      </c>
      <c r="J163" s="550">
        <v>0.18</v>
      </c>
      <c r="K163" s="550">
        <v>1.67</v>
      </c>
      <c r="L163" s="656" t="s">
        <v>566</v>
      </c>
      <c r="M163" s="541" t="s">
        <v>2236</v>
      </c>
      <c r="N163" s="541"/>
    </row>
    <row r="164" spans="1:14" ht="16.5" customHeight="1">
      <c r="A164" s="580"/>
      <c r="B164" s="609" t="s">
        <v>151</v>
      </c>
      <c r="C164" s="546">
        <v>50</v>
      </c>
      <c r="D164" s="547">
        <v>10.3</v>
      </c>
      <c r="E164" s="547">
        <v>4.8</v>
      </c>
      <c r="F164" s="547">
        <v>5.9</v>
      </c>
      <c r="G164" s="548">
        <v>109</v>
      </c>
      <c r="H164" s="547">
        <v>12.5</v>
      </c>
      <c r="I164" s="547">
        <v>11.9</v>
      </c>
      <c r="J164" s="547">
        <v>0.4</v>
      </c>
      <c r="K164" s="547">
        <v>1.1</v>
      </c>
      <c r="L164" s="636" t="s">
        <v>152</v>
      </c>
      <c r="M164" s="541"/>
      <c r="N164" s="541"/>
    </row>
    <row r="165" spans="1:14" ht="15" customHeight="1">
      <c r="A165" s="578"/>
      <c r="B165" s="609" t="s">
        <v>127</v>
      </c>
      <c r="C165" s="546">
        <v>110</v>
      </c>
      <c r="D165" s="547">
        <v>2.1</v>
      </c>
      <c r="E165" s="547">
        <v>3.2</v>
      </c>
      <c r="F165" s="547">
        <v>16.9</v>
      </c>
      <c r="G165" s="548">
        <v>104</v>
      </c>
      <c r="H165" s="547">
        <v>10.7</v>
      </c>
      <c r="I165" s="547">
        <v>21.5</v>
      </c>
      <c r="J165" s="547">
        <v>0.9</v>
      </c>
      <c r="K165" s="547">
        <v>15.4</v>
      </c>
      <c r="L165" s="636" t="s">
        <v>128</v>
      </c>
      <c r="M165" s="820"/>
      <c r="N165" s="820"/>
    </row>
    <row r="166" spans="1:14" ht="15" customHeight="1">
      <c r="A166" s="578"/>
      <c r="B166" s="609" t="s">
        <v>114</v>
      </c>
      <c r="C166" s="571">
        <v>110</v>
      </c>
      <c r="D166" s="561">
        <v>3</v>
      </c>
      <c r="E166" s="561">
        <v>0</v>
      </c>
      <c r="F166" s="561">
        <v>13</v>
      </c>
      <c r="G166" s="562">
        <v>90</v>
      </c>
      <c r="H166" s="547">
        <v>130</v>
      </c>
      <c r="I166" s="547">
        <v>14.3</v>
      </c>
      <c r="J166" s="547">
        <v>0.11</v>
      </c>
      <c r="K166" s="547">
        <v>0.7</v>
      </c>
      <c r="L166" s="701" t="s">
        <v>17</v>
      </c>
      <c r="M166" s="541"/>
      <c r="N166" s="541"/>
    </row>
    <row r="167" spans="1:14" ht="15" customHeight="1">
      <c r="A167" s="578"/>
      <c r="B167" s="618" t="s">
        <v>2064</v>
      </c>
      <c r="C167" s="811">
        <v>180</v>
      </c>
      <c r="D167" s="821">
        <v>0.2</v>
      </c>
      <c r="E167" s="821">
        <v>0.1</v>
      </c>
      <c r="F167" s="814">
        <v>9.4</v>
      </c>
      <c r="G167" s="811">
        <v>42</v>
      </c>
      <c r="H167" s="814">
        <v>3.7</v>
      </c>
      <c r="I167" s="814">
        <v>1.1</v>
      </c>
      <c r="J167" s="814">
        <v>0.2</v>
      </c>
      <c r="K167" s="814">
        <v>45.1</v>
      </c>
      <c r="L167" s="877" t="s">
        <v>2065</v>
      </c>
      <c r="M167" s="541"/>
      <c r="N167" s="541"/>
    </row>
    <row r="168" spans="1:14" ht="15" customHeight="1">
      <c r="A168" s="578"/>
      <c r="B168" s="612" t="s">
        <v>2293</v>
      </c>
      <c r="C168" s="546">
        <v>18</v>
      </c>
      <c r="D168" s="547">
        <f>C168*1.3/20</f>
        <v>1.1700000000000002</v>
      </c>
      <c r="E168" s="547">
        <f>C168*0.2/20</f>
        <v>0.18</v>
      </c>
      <c r="F168" s="547">
        <f>C168*8.2/20</f>
        <v>7.38</v>
      </c>
      <c r="G168" s="548">
        <f>C168*41/20</f>
        <v>36.9</v>
      </c>
      <c r="H168" s="547">
        <f>C168*7/20</f>
        <v>6.3</v>
      </c>
      <c r="I168" s="547">
        <f>C168*9.4/20</f>
        <v>8.46</v>
      </c>
      <c r="J168" s="547">
        <f>C168*0.8/20</f>
        <v>0.72</v>
      </c>
      <c r="K168" s="547">
        <v>0</v>
      </c>
      <c r="L168" s="867" t="s">
        <v>37</v>
      </c>
      <c r="M168" s="541"/>
      <c r="N168" s="541"/>
    </row>
    <row r="169" spans="1:14" ht="15" customHeight="1">
      <c r="A169" s="578" t="s">
        <v>93</v>
      </c>
      <c r="B169" s="613"/>
      <c r="C169" s="544">
        <v>499</v>
      </c>
      <c r="D169" s="545">
        <f aca="true" t="shared" si="27" ref="D169:K169">SUM(D163:D168)</f>
        <v>17.02</v>
      </c>
      <c r="E169" s="545">
        <f t="shared" si="27"/>
        <v>9.81</v>
      </c>
      <c r="F169" s="545">
        <f t="shared" si="27"/>
        <v>53.36</v>
      </c>
      <c r="G169" s="544">
        <f t="shared" si="27"/>
        <v>399.4</v>
      </c>
      <c r="H169" s="545">
        <f t="shared" si="27"/>
        <v>170.18</v>
      </c>
      <c r="I169" s="545">
        <f t="shared" si="27"/>
        <v>61.290000000000006</v>
      </c>
      <c r="J169" s="545">
        <f t="shared" si="27"/>
        <v>2.51</v>
      </c>
      <c r="K169" s="545">
        <f t="shared" si="27"/>
        <v>63.97</v>
      </c>
      <c r="L169" s="868"/>
      <c r="M169" s="541"/>
      <c r="N169" s="541"/>
    </row>
    <row r="170" spans="1:14" ht="30.75" customHeight="1">
      <c r="A170" s="578" t="s">
        <v>155</v>
      </c>
      <c r="B170" s="613"/>
      <c r="C170" s="590"/>
      <c r="D170" s="567">
        <f aca="true" t="shared" si="28" ref="D170:K170">D151+D153+D161+D169</f>
        <v>56.65363333333333</v>
      </c>
      <c r="E170" s="567">
        <f t="shared" si="28"/>
        <v>37.604800000000004</v>
      </c>
      <c r="F170" s="567">
        <f t="shared" si="28"/>
        <v>158.33906666666667</v>
      </c>
      <c r="G170" s="567">
        <f t="shared" si="28"/>
        <v>1259.7666666666667</v>
      </c>
      <c r="H170" s="567">
        <f t="shared" si="28"/>
        <v>636.46</v>
      </c>
      <c r="I170" s="567">
        <f t="shared" si="28"/>
        <v>200.04000000000002</v>
      </c>
      <c r="J170" s="567">
        <f t="shared" si="28"/>
        <v>14.886666666666668</v>
      </c>
      <c r="K170" s="567">
        <f t="shared" si="28"/>
        <v>108.6</v>
      </c>
      <c r="L170" s="869"/>
      <c r="M170" s="541"/>
      <c r="N170" s="541"/>
    </row>
    <row r="171" spans="1:14" ht="16.5" customHeight="1">
      <c r="A171" s="919" t="s">
        <v>156</v>
      </c>
      <c r="B171" s="919"/>
      <c r="C171" s="919"/>
      <c r="D171" s="919"/>
      <c r="E171" s="919"/>
      <c r="F171" s="919"/>
      <c r="G171" s="919"/>
      <c r="H171" s="579"/>
      <c r="I171" s="579"/>
      <c r="J171" s="579"/>
      <c r="K171" s="579"/>
      <c r="L171" s="866"/>
      <c r="M171" s="541"/>
      <c r="N171" s="541"/>
    </row>
    <row r="172" spans="1:14" ht="16.5" customHeight="1">
      <c r="A172" s="578" t="s">
        <v>15</v>
      </c>
      <c r="B172" s="608"/>
      <c r="C172" s="579"/>
      <c r="D172" s="579"/>
      <c r="E172" s="579"/>
      <c r="F172" s="579"/>
      <c r="G172" s="579"/>
      <c r="H172" s="579"/>
      <c r="I172" s="579"/>
      <c r="J172" s="579"/>
      <c r="K172" s="579"/>
      <c r="L172" s="866"/>
      <c r="M172" s="541"/>
      <c r="N172" s="541"/>
    </row>
    <row r="173" spans="1:14" ht="16.5" customHeight="1">
      <c r="A173" s="580"/>
      <c r="B173" s="609" t="s">
        <v>640</v>
      </c>
      <c r="C173" s="546">
        <v>40</v>
      </c>
      <c r="D173" s="550">
        <v>1.6</v>
      </c>
      <c r="E173" s="550">
        <v>0.5</v>
      </c>
      <c r="F173" s="550">
        <v>0.9</v>
      </c>
      <c r="G173" s="551">
        <v>47</v>
      </c>
      <c r="H173" s="550">
        <v>1.7</v>
      </c>
      <c r="I173" s="550">
        <v>0.5</v>
      </c>
      <c r="J173" s="550">
        <v>0</v>
      </c>
      <c r="K173" s="550">
        <v>4</v>
      </c>
      <c r="L173" s="636" t="s">
        <v>28</v>
      </c>
      <c r="M173" s="541"/>
      <c r="N173" s="541"/>
    </row>
    <row r="174" spans="1:14" ht="16.5" customHeight="1">
      <c r="A174" s="578"/>
      <c r="B174" s="609" t="s">
        <v>1996</v>
      </c>
      <c r="C174" s="546">
        <v>100</v>
      </c>
      <c r="D174" s="547">
        <v>5.9</v>
      </c>
      <c r="E174" s="547">
        <v>18.9</v>
      </c>
      <c r="F174" s="547">
        <v>3.2</v>
      </c>
      <c r="G174" s="548">
        <v>152</v>
      </c>
      <c r="H174" s="547">
        <v>42.4</v>
      </c>
      <c r="I174" s="547">
        <v>1.2</v>
      </c>
      <c r="J174" s="547">
        <v>4.7</v>
      </c>
      <c r="K174" s="547">
        <v>0.1</v>
      </c>
      <c r="L174" s="879" t="s">
        <v>1997</v>
      </c>
      <c r="M174" s="570" t="s">
        <v>2055</v>
      </c>
      <c r="N174" s="541"/>
    </row>
    <row r="175" spans="1:14" ht="16.5" customHeight="1">
      <c r="A175" s="578"/>
      <c r="B175" s="618" t="s">
        <v>2299</v>
      </c>
      <c r="C175" s="587">
        <v>180</v>
      </c>
      <c r="D175" s="588">
        <v>0</v>
      </c>
      <c r="E175" s="588">
        <v>0</v>
      </c>
      <c r="F175" s="588">
        <v>2.7</v>
      </c>
      <c r="G175" s="589">
        <v>11</v>
      </c>
      <c r="H175" s="588">
        <v>8.8</v>
      </c>
      <c r="I175" s="588">
        <v>1.2</v>
      </c>
      <c r="J175" s="588">
        <v>0.3</v>
      </c>
      <c r="K175" s="588">
        <v>0</v>
      </c>
      <c r="L175" s="656" t="s">
        <v>44</v>
      </c>
      <c r="M175" s="541" t="s">
        <v>2207</v>
      </c>
      <c r="N175" s="541"/>
    </row>
    <row r="176" spans="1:14" ht="16.5" customHeight="1">
      <c r="A176" s="578"/>
      <c r="B176" s="620" t="s">
        <v>429</v>
      </c>
      <c r="C176" s="571">
        <v>10</v>
      </c>
      <c r="D176" s="550">
        <v>0.05</v>
      </c>
      <c r="E176" s="550">
        <v>0</v>
      </c>
      <c r="F176" s="550">
        <v>7.18</v>
      </c>
      <c r="G176" s="551">
        <v>27.6</v>
      </c>
      <c r="H176" s="550">
        <v>1.2</v>
      </c>
      <c r="I176" s="550">
        <v>0.9</v>
      </c>
      <c r="J176" s="550">
        <v>0.04</v>
      </c>
      <c r="K176" s="550">
        <v>0.2</v>
      </c>
      <c r="L176" s="701" t="s">
        <v>17</v>
      </c>
      <c r="M176" s="541"/>
      <c r="N176" s="541"/>
    </row>
    <row r="177" spans="1:14" ht="17.25" customHeight="1">
      <c r="A177" s="578"/>
      <c r="B177" s="799" t="s">
        <v>2254</v>
      </c>
      <c r="C177" s="571">
        <v>21</v>
      </c>
      <c r="D177" s="550">
        <f>C177*2.3/30</f>
        <v>1.6099999999999999</v>
      </c>
      <c r="E177" s="550">
        <f>C177*0.9/30</f>
        <v>0.6300000000000001</v>
      </c>
      <c r="F177" s="550">
        <f>C177*15.4/30</f>
        <v>10.780000000000001</v>
      </c>
      <c r="G177" s="551">
        <f>C177*79/30</f>
        <v>55.3</v>
      </c>
      <c r="H177" s="550">
        <f>C177*5.7/30</f>
        <v>3.99</v>
      </c>
      <c r="I177" s="550">
        <f>C177*3.9/30</f>
        <v>2.7299999999999995</v>
      </c>
      <c r="J177" s="550">
        <f>C177*0.4/30</f>
        <v>0.28</v>
      </c>
      <c r="K177" s="550">
        <v>0</v>
      </c>
      <c r="L177" s="867" t="s">
        <v>21</v>
      </c>
      <c r="M177" s="541"/>
      <c r="N177" s="541"/>
    </row>
    <row r="178" spans="1:14" ht="27" customHeight="1">
      <c r="A178" s="578" t="s">
        <v>22</v>
      </c>
      <c r="B178" s="611"/>
      <c r="C178" s="574">
        <f aca="true" t="shared" si="29" ref="C178:K178">SUM(C173:C177)</f>
        <v>351</v>
      </c>
      <c r="D178" s="583">
        <f t="shared" si="29"/>
        <v>9.16</v>
      </c>
      <c r="E178" s="583">
        <f t="shared" si="29"/>
        <v>20.029999999999998</v>
      </c>
      <c r="F178" s="583">
        <f t="shared" si="29"/>
        <v>24.76</v>
      </c>
      <c r="G178" s="574">
        <f t="shared" si="29"/>
        <v>292.9</v>
      </c>
      <c r="H178" s="574">
        <f t="shared" si="29"/>
        <v>58.09000000000001</v>
      </c>
      <c r="I178" s="574">
        <f t="shared" si="29"/>
        <v>6.529999999999999</v>
      </c>
      <c r="J178" s="574">
        <f t="shared" si="29"/>
        <v>5.32</v>
      </c>
      <c r="K178" s="574">
        <f t="shared" si="29"/>
        <v>4.3</v>
      </c>
      <c r="L178" s="867"/>
      <c r="M178" s="541"/>
      <c r="N178" s="541"/>
    </row>
    <row r="179" spans="1:14" ht="18" customHeight="1">
      <c r="A179" s="578" t="s">
        <v>120</v>
      </c>
      <c r="B179" s="610" t="s">
        <v>2062</v>
      </c>
      <c r="C179" s="546">
        <v>150</v>
      </c>
      <c r="D179" s="547">
        <v>0.8</v>
      </c>
      <c r="E179" s="547">
        <v>0</v>
      </c>
      <c r="F179" s="547">
        <v>15.2</v>
      </c>
      <c r="G179" s="548">
        <v>68</v>
      </c>
      <c r="H179" s="547">
        <v>10.5</v>
      </c>
      <c r="I179" s="547">
        <v>6</v>
      </c>
      <c r="J179" s="547">
        <v>2.1</v>
      </c>
      <c r="K179" s="547">
        <v>3</v>
      </c>
      <c r="L179" s="867" t="s">
        <v>25</v>
      </c>
      <c r="M179" s="541"/>
      <c r="N179" s="541"/>
    </row>
    <row r="180" spans="1:14" ht="15" customHeight="1">
      <c r="A180" s="578"/>
      <c r="B180" s="609"/>
      <c r="C180" s="552">
        <f>C179</f>
        <v>150</v>
      </c>
      <c r="D180" s="552">
        <f aca="true" t="shared" si="30" ref="D180:K180">D179</f>
        <v>0.8</v>
      </c>
      <c r="E180" s="552">
        <f t="shared" si="30"/>
        <v>0</v>
      </c>
      <c r="F180" s="552">
        <f t="shared" si="30"/>
        <v>15.2</v>
      </c>
      <c r="G180" s="552">
        <f t="shared" si="30"/>
        <v>68</v>
      </c>
      <c r="H180" s="552">
        <f t="shared" si="30"/>
        <v>10.5</v>
      </c>
      <c r="I180" s="552">
        <f t="shared" si="30"/>
        <v>6</v>
      </c>
      <c r="J180" s="552">
        <f t="shared" si="30"/>
        <v>2.1</v>
      </c>
      <c r="K180" s="552">
        <f t="shared" si="30"/>
        <v>3</v>
      </c>
      <c r="L180" s="872"/>
      <c r="M180" s="541"/>
      <c r="N180" s="541"/>
    </row>
    <row r="181" spans="1:14" ht="15" customHeight="1">
      <c r="A181" s="578" t="s">
        <v>26</v>
      </c>
      <c r="B181" s="609"/>
      <c r="C181" s="571"/>
      <c r="D181" s="584"/>
      <c r="E181" s="584"/>
      <c r="F181" s="584"/>
      <c r="G181" s="584"/>
      <c r="H181" s="584"/>
      <c r="I181" s="584"/>
      <c r="J181" s="584"/>
      <c r="K181" s="584"/>
      <c r="L181" s="872"/>
      <c r="M181" s="541"/>
      <c r="N181" s="541"/>
    </row>
    <row r="182" spans="1:14" ht="16.5" customHeight="1">
      <c r="A182" s="580"/>
      <c r="B182" s="609" t="s">
        <v>2309</v>
      </c>
      <c r="C182" s="728" t="s">
        <v>2235</v>
      </c>
      <c r="D182" s="585">
        <v>0.4</v>
      </c>
      <c r="E182" s="585">
        <v>1.6</v>
      </c>
      <c r="F182" s="585">
        <v>2.6</v>
      </c>
      <c r="G182" s="586">
        <v>26</v>
      </c>
      <c r="H182" s="550">
        <v>6.4</v>
      </c>
      <c r="I182" s="550">
        <v>6.6</v>
      </c>
      <c r="J182" s="550">
        <v>0.2</v>
      </c>
      <c r="K182" s="585">
        <v>3.6</v>
      </c>
      <c r="L182" s="656" t="s">
        <v>200</v>
      </c>
      <c r="M182" s="572" t="s">
        <v>2235</v>
      </c>
      <c r="N182" s="541"/>
    </row>
    <row r="183" spans="1:14" ht="31.5" customHeight="1">
      <c r="A183" s="578"/>
      <c r="B183" s="822" t="s">
        <v>2310</v>
      </c>
      <c r="C183" s="823" t="s">
        <v>2272</v>
      </c>
      <c r="D183" s="821">
        <v>4.4</v>
      </c>
      <c r="E183" s="821">
        <v>3.8</v>
      </c>
      <c r="F183" s="821">
        <v>23.2</v>
      </c>
      <c r="G183" s="824">
        <v>145</v>
      </c>
      <c r="H183" s="821">
        <v>79.9</v>
      </c>
      <c r="I183" s="821">
        <v>29.8</v>
      </c>
      <c r="J183" s="821">
        <v>1.1</v>
      </c>
      <c r="K183" s="821">
        <v>5.1</v>
      </c>
      <c r="L183" s="880" t="s">
        <v>2273</v>
      </c>
      <c r="M183" s="573"/>
      <c r="N183" s="573"/>
    </row>
    <row r="184" spans="1:14" ht="29.25" customHeight="1">
      <c r="A184" s="578"/>
      <c r="B184" s="610" t="s">
        <v>2259</v>
      </c>
      <c r="C184" s="546">
        <v>60</v>
      </c>
      <c r="D184" s="547">
        <v>8.2</v>
      </c>
      <c r="E184" s="547">
        <v>8.9</v>
      </c>
      <c r="F184" s="547">
        <v>3.9</v>
      </c>
      <c r="G184" s="548">
        <v>130</v>
      </c>
      <c r="H184" s="606">
        <v>17.1</v>
      </c>
      <c r="I184" s="606">
        <v>15.12</v>
      </c>
      <c r="J184" s="606">
        <v>1.8</v>
      </c>
      <c r="K184" s="606">
        <v>0.1</v>
      </c>
      <c r="L184" s="636" t="s">
        <v>1435</v>
      </c>
      <c r="M184" s="573"/>
      <c r="N184" s="573"/>
    </row>
    <row r="185" spans="1:14" ht="17.25" customHeight="1">
      <c r="A185" s="578"/>
      <c r="B185" s="609" t="s">
        <v>172</v>
      </c>
      <c r="C185" s="607">
        <v>110</v>
      </c>
      <c r="D185" s="550">
        <v>2.3</v>
      </c>
      <c r="E185" s="550">
        <v>3.6</v>
      </c>
      <c r="F185" s="550">
        <v>7.17</v>
      </c>
      <c r="G185" s="551">
        <v>69.43</v>
      </c>
      <c r="H185" s="550">
        <v>59.9</v>
      </c>
      <c r="I185" s="550">
        <v>22.7</v>
      </c>
      <c r="J185" s="550">
        <v>0.9</v>
      </c>
      <c r="K185" s="550">
        <v>18.9</v>
      </c>
      <c r="L185" s="636" t="s">
        <v>173</v>
      </c>
      <c r="M185" s="573"/>
      <c r="N185" s="573"/>
    </row>
    <row r="186" spans="1:14" ht="15.75" customHeight="1">
      <c r="A186" s="578"/>
      <c r="B186" s="619" t="s">
        <v>2198</v>
      </c>
      <c r="C186" s="587">
        <v>150</v>
      </c>
      <c r="D186" s="588">
        <v>0.2</v>
      </c>
      <c r="E186" s="588">
        <v>0.2</v>
      </c>
      <c r="F186" s="588">
        <v>8.3</v>
      </c>
      <c r="G186" s="589">
        <v>35</v>
      </c>
      <c r="H186" s="588">
        <v>7.5</v>
      </c>
      <c r="I186" s="588">
        <v>3.5</v>
      </c>
      <c r="J186" s="588">
        <v>0.8</v>
      </c>
      <c r="K186" s="588">
        <v>2.3</v>
      </c>
      <c r="L186" s="871" t="s">
        <v>2199</v>
      </c>
      <c r="M186" s="573"/>
      <c r="N186" s="573"/>
    </row>
    <row r="187" spans="1:14" ht="16.5" customHeight="1">
      <c r="A187" s="578"/>
      <c r="B187" s="612" t="s">
        <v>2293</v>
      </c>
      <c r="C187" s="546">
        <v>30</v>
      </c>
      <c r="D187" s="547">
        <f>C187*1.3/20</f>
        <v>1.95</v>
      </c>
      <c r="E187" s="547">
        <f>C187*0.2/20</f>
        <v>0.3</v>
      </c>
      <c r="F187" s="547">
        <f>C187*8.2/20</f>
        <v>12.299999999999999</v>
      </c>
      <c r="G187" s="548">
        <f>C187*41/20</f>
        <v>61.5</v>
      </c>
      <c r="H187" s="547">
        <f>C187*7/20</f>
        <v>10.5</v>
      </c>
      <c r="I187" s="547">
        <f>C187*9.4/20</f>
        <v>14.1</v>
      </c>
      <c r="J187" s="547">
        <f>C187*0.8/20</f>
        <v>1.2</v>
      </c>
      <c r="K187" s="547">
        <v>0</v>
      </c>
      <c r="L187" s="867" t="s">
        <v>37</v>
      </c>
      <c r="M187" s="573"/>
      <c r="N187" s="573"/>
    </row>
    <row r="188" spans="1:14" ht="13.5" customHeight="1">
      <c r="A188" s="578" t="s">
        <v>38</v>
      </c>
      <c r="B188" s="613"/>
      <c r="C188" s="563">
        <v>543</v>
      </c>
      <c r="D188" s="545">
        <f aca="true" t="shared" si="31" ref="D188:K188">SUM(D182:D187)</f>
        <v>17.45</v>
      </c>
      <c r="E188" s="545">
        <f t="shared" si="31"/>
        <v>18.400000000000002</v>
      </c>
      <c r="F188" s="545">
        <f t="shared" si="31"/>
        <v>57.47</v>
      </c>
      <c r="G188" s="544">
        <f t="shared" si="31"/>
        <v>466.93</v>
      </c>
      <c r="H188" s="544">
        <f t="shared" si="31"/>
        <v>181.3</v>
      </c>
      <c r="I188" s="544">
        <f t="shared" si="31"/>
        <v>91.82</v>
      </c>
      <c r="J188" s="544">
        <f t="shared" si="31"/>
        <v>6</v>
      </c>
      <c r="K188" s="544">
        <f t="shared" si="31"/>
        <v>29.999999999999996</v>
      </c>
      <c r="L188" s="868"/>
      <c r="M188" s="573"/>
      <c r="N188" s="573"/>
    </row>
    <row r="189" spans="1:14" ht="30" customHeight="1">
      <c r="A189" s="578" t="s">
        <v>39</v>
      </c>
      <c r="B189" s="613"/>
      <c r="C189" s="565"/>
      <c r="D189" s="566"/>
      <c r="E189" s="566"/>
      <c r="F189" s="566"/>
      <c r="G189" s="567"/>
      <c r="H189" s="567"/>
      <c r="I189" s="567"/>
      <c r="J189" s="567"/>
      <c r="K189" s="567"/>
      <c r="L189" s="868"/>
      <c r="M189" s="573"/>
      <c r="N189" s="573"/>
    </row>
    <row r="190" spans="1:14" ht="16.5" customHeight="1">
      <c r="A190" s="602"/>
      <c r="B190" s="609" t="s">
        <v>2232</v>
      </c>
      <c r="C190" s="728" t="s">
        <v>2236</v>
      </c>
      <c r="D190" s="585">
        <v>0.5</v>
      </c>
      <c r="E190" s="585">
        <v>2.5</v>
      </c>
      <c r="F190" s="585">
        <v>3.1</v>
      </c>
      <c r="G190" s="586">
        <v>36.8</v>
      </c>
      <c r="H190" s="585">
        <v>13.4</v>
      </c>
      <c r="I190" s="585">
        <v>8.5</v>
      </c>
      <c r="J190" s="585">
        <v>0.3</v>
      </c>
      <c r="K190" s="585">
        <v>5.3</v>
      </c>
      <c r="L190" s="636" t="s">
        <v>628</v>
      </c>
      <c r="M190" s="573" t="s">
        <v>2236</v>
      </c>
      <c r="N190" s="573"/>
    </row>
    <row r="191" spans="1:14" ht="16.5" customHeight="1">
      <c r="A191" s="580"/>
      <c r="B191" s="610" t="s">
        <v>2260</v>
      </c>
      <c r="C191" s="546">
        <v>60</v>
      </c>
      <c r="D191" s="547">
        <v>8.6</v>
      </c>
      <c r="E191" s="547">
        <v>6.6</v>
      </c>
      <c r="F191" s="547">
        <v>5.3</v>
      </c>
      <c r="G191" s="548">
        <v>79</v>
      </c>
      <c r="H191" s="547">
        <v>20.4</v>
      </c>
      <c r="I191" s="547">
        <v>16.6</v>
      </c>
      <c r="J191" s="547">
        <v>0.8</v>
      </c>
      <c r="K191" s="547">
        <v>0.05</v>
      </c>
      <c r="L191" s="636" t="s">
        <v>1514</v>
      </c>
      <c r="M191" s="573"/>
      <c r="N191" s="573"/>
    </row>
    <row r="192" spans="1:14" ht="16.5" customHeight="1">
      <c r="A192" s="578"/>
      <c r="B192" s="609" t="s">
        <v>2311</v>
      </c>
      <c r="C192" s="546">
        <v>110</v>
      </c>
      <c r="D192" s="547">
        <v>3.4</v>
      </c>
      <c r="E192" s="547">
        <v>3.7</v>
      </c>
      <c r="F192" s="547">
        <v>15</v>
      </c>
      <c r="G192" s="548">
        <v>107</v>
      </c>
      <c r="H192" s="547">
        <v>6.2</v>
      </c>
      <c r="I192" s="547">
        <v>52.8</v>
      </c>
      <c r="J192" s="547">
        <v>1.8</v>
      </c>
      <c r="K192" s="547">
        <v>0</v>
      </c>
      <c r="L192" s="636" t="s">
        <v>150</v>
      </c>
      <c r="M192" s="573"/>
      <c r="N192" s="573"/>
    </row>
    <row r="193" spans="1:14" ht="16.5" customHeight="1">
      <c r="A193" s="578"/>
      <c r="B193" s="619" t="s">
        <v>2177</v>
      </c>
      <c r="C193" s="587">
        <v>180</v>
      </c>
      <c r="D193" s="588">
        <v>0.3</v>
      </c>
      <c r="E193" s="588">
        <v>0</v>
      </c>
      <c r="F193" s="588">
        <v>6.2</v>
      </c>
      <c r="G193" s="589">
        <v>25.9</v>
      </c>
      <c r="H193" s="588">
        <v>5.4</v>
      </c>
      <c r="I193" s="588">
        <v>4.9</v>
      </c>
      <c r="J193" s="588">
        <v>0.7</v>
      </c>
      <c r="K193" s="588">
        <v>0.7</v>
      </c>
      <c r="L193" s="871" t="s">
        <v>2178</v>
      </c>
      <c r="M193" s="573"/>
      <c r="N193" s="573"/>
    </row>
    <row r="194" spans="1:14" ht="16.5" customHeight="1">
      <c r="A194" s="578"/>
      <c r="B194" s="609" t="s">
        <v>1701</v>
      </c>
      <c r="C194" s="546">
        <v>45</v>
      </c>
      <c r="D194" s="547">
        <v>3.2</v>
      </c>
      <c r="E194" s="547">
        <v>5.6</v>
      </c>
      <c r="F194" s="547">
        <v>22.6</v>
      </c>
      <c r="G194" s="548">
        <v>155</v>
      </c>
      <c r="H194" s="547">
        <v>8.9</v>
      </c>
      <c r="I194" s="547">
        <v>12.3</v>
      </c>
      <c r="J194" s="547">
        <v>0.5</v>
      </c>
      <c r="K194" s="547">
        <v>0</v>
      </c>
      <c r="L194" s="636" t="s">
        <v>1702</v>
      </c>
      <c r="M194" s="573"/>
      <c r="N194" s="573"/>
    </row>
    <row r="195" spans="1:14" ht="16.5" customHeight="1">
      <c r="A195" s="578"/>
      <c r="B195" s="612" t="s">
        <v>2293</v>
      </c>
      <c r="C195" s="546">
        <v>14</v>
      </c>
      <c r="D195" s="547">
        <f>C195*1.3/20</f>
        <v>0.9099999999999999</v>
      </c>
      <c r="E195" s="547">
        <f>C195*0.2/20</f>
        <v>0.14</v>
      </c>
      <c r="F195" s="547">
        <f>C195*8.2/20</f>
        <v>5.739999999999999</v>
      </c>
      <c r="G195" s="548">
        <f>C195*41/20</f>
        <v>28.7</v>
      </c>
      <c r="H195" s="547">
        <f>C195*7/20</f>
        <v>4.9</v>
      </c>
      <c r="I195" s="547">
        <f>C195*9.4/20</f>
        <v>6.58</v>
      </c>
      <c r="J195" s="547">
        <f>C195*0.8/20</f>
        <v>0.56</v>
      </c>
      <c r="K195" s="547">
        <v>0</v>
      </c>
      <c r="L195" s="867" t="s">
        <v>37</v>
      </c>
      <c r="M195" s="573"/>
      <c r="N195" s="573"/>
    </row>
    <row r="196" spans="1:14" ht="32.25" customHeight="1">
      <c r="A196" s="578" t="s">
        <v>93</v>
      </c>
      <c r="B196" s="613"/>
      <c r="C196" s="563">
        <v>450</v>
      </c>
      <c r="D196" s="545">
        <f aca="true" t="shared" si="32" ref="D196:K196">SUM(D190:D195)</f>
        <v>16.91</v>
      </c>
      <c r="E196" s="545">
        <f t="shared" si="32"/>
        <v>18.54</v>
      </c>
      <c r="F196" s="545">
        <f t="shared" si="32"/>
        <v>57.940000000000005</v>
      </c>
      <c r="G196" s="544">
        <f t="shared" si="32"/>
        <v>432.40000000000003</v>
      </c>
      <c r="H196" s="545">
        <f t="shared" si="32"/>
        <v>59.199999999999996</v>
      </c>
      <c r="I196" s="545">
        <f t="shared" si="32"/>
        <v>101.68</v>
      </c>
      <c r="J196" s="545">
        <f t="shared" si="32"/>
        <v>4.66</v>
      </c>
      <c r="K196" s="545">
        <f t="shared" si="32"/>
        <v>6.05</v>
      </c>
      <c r="L196" s="868"/>
      <c r="M196" s="573"/>
      <c r="N196" s="573"/>
    </row>
    <row r="197" spans="1:14" ht="30" customHeight="1">
      <c r="A197" s="578" t="s">
        <v>163</v>
      </c>
      <c r="B197" s="614"/>
      <c r="C197" s="590"/>
      <c r="D197" s="567">
        <f>SUM(D178+D188+D196+D180)</f>
        <v>44.31999999999999</v>
      </c>
      <c r="E197" s="567">
        <f>SUM(E178+E188+E196+E180)</f>
        <v>56.97</v>
      </c>
      <c r="F197" s="567">
        <f>SUM(F178+F188+F196+F180)</f>
        <v>155.37</v>
      </c>
      <c r="G197" s="567">
        <f>G178+G188+G196+G180</f>
        <v>1260.23</v>
      </c>
      <c r="H197" s="567">
        <f>H178+H188+H196+H180</f>
        <v>309.09000000000003</v>
      </c>
      <c r="I197" s="567">
        <f>I178+I188+I196+I180</f>
        <v>206.03</v>
      </c>
      <c r="J197" s="567">
        <f>J178+J188+J196+J180</f>
        <v>18.080000000000002</v>
      </c>
      <c r="K197" s="567">
        <f>K178+K188+K196+K180</f>
        <v>43.349999999999994</v>
      </c>
      <c r="L197" s="869"/>
      <c r="M197" s="541"/>
      <c r="N197" s="541"/>
    </row>
    <row r="198" spans="1:14" ht="15" customHeight="1">
      <c r="A198" s="919" t="s">
        <v>164</v>
      </c>
      <c r="B198" s="919"/>
      <c r="C198" s="919"/>
      <c r="D198" s="919"/>
      <c r="E198" s="919"/>
      <c r="F198" s="919"/>
      <c r="G198" s="919"/>
      <c r="H198" s="579"/>
      <c r="I198" s="579"/>
      <c r="J198" s="579"/>
      <c r="K198" s="579"/>
      <c r="L198" s="866"/>
      <c r="M198" s="541"/>
      <c r="N198" s="541"/>
    </row>
    <row r="199" spans="1:14" ht="15" customHeight="1">
      <c r="A199" s="578" t="s">
        <v>15</v>
      </c>
      <c r="B199" s="608"/>
      <c r="C199" s="579"/>
      <c r="D199" s="579"/>
      <c r="E199" s="579"/>
      <c r="F199" s="579"/>
      <c r="G199" s="579"/>
      <c r="H199" s="579"/>
      <c r="I199" s="579"/>
      <c r="J199" s="579"/>
      <c r="K199" s="579"/>
      <c r="L199" s="866"/>
      <c r="M199" s="541"/>
      <c r="N199" s="541"/>
    </row>
    <row r="200" spans="1:14" ht="16.5" customHeight="1">
      <c r="A200" s="578"/>
      <c r="B200" s="610" t="s">
        <v>141</v>
      </c>
      <c r="C200" s="825">
        <v>10</v>
      </c>
      <c r="D200" s="588">
        <v>1.83</v>
      </c>
      <c r="E200" s="588">
        <v>4.11</v>
      </c>
      <c r="F200" s="826">
        <v>0.03</v>
      </c>
      <c r="G200" s="589">
        <v>44.9</v>
      </c>
      <c r="H200" s="588">
        <v>69.24</v>
      </c>
      <c r="I200" s="588">
        <v>2.73</v>
      </c>
      <c r="J200" s="588">
        <v>0.08</v>
      </c>
      <c r="K200" s="588">
        <v>0.1</v>
      </c>
      <c r="L200" s="636" t="s">
        <v>142</v>
      </c>
      <c r="M200" s="541"/>
      <c r="N200" s="541"/>
    </row>
    <row r="201" spans="1:14" ht="15" customHeight="1">
      <c r="A201" s="578"/>
      <c r="B201" s="621" t="s">
        <v>2312</v>
      </c>
      <c r="C201" s="546" t="s">
        <v>386</v>
      </c>
      <c r="D201" s="547">
        <v>1.6</v>
      </c>
      <c r="E201" s="547">
        <v>0.2</v>
      </c>
      <c r="F201" s="547">
        <v>19.8</v>
      </c>
      <c r="G201" s="548">
        <v>88</v>
      </c>
      <c r="H201" s="547">
        <v>2.7</v>
      </c>
      <c r="I201" s="547">
        <v>11.5</v>
      </c>
      <c r="J201" s="547">
        <v>0.3</v>
      </c>
      <c r="K201" s="547">
        <v>0</v>
      </c>
      <c r="L201" s="636" t="s">
        <v>51</v>
      </c>
      <c r="M201" s="541"/>
      <c r="N201" s="541"/>
    </row>
    <row r="202" spans="1:14" ht="15" customHeight="1">
      <c r="A202" s="578"/>
      <c r="B202" s="610" t="s">
        <v>52</v>
      </c>
      <c r="C202" s="546">
        <v>180</v>
      </c>
      <c r="D202" s="547">
        <v>2.67</v>
      </c>
      <c r="E202" s="547">
        <v>2.34</v>
      </c>
      <c r="F202" s="547">
        <v>12.3</v>
      </c>
      <c r="G202" s="548">
        <v>81</v>
      </c>
      <c r="H202" s="547">
        <v>113.9</v>
      </c>
      <c r="I202" s="547">
        <v>13.9</v>
      </c>
      <c r="J202" s="547">
        <v>0.4</v>
      </c>
      <c r="K202" s="547">
        <v>1.32</v>
      </c>
      <c r="L202" s="656" t="s">
        <v>53</v>
      </c>
      <c r="M202" s="541"/>
      <c r="N202" s="541"/>
    </row>
    <row r="203" spans="1:14" ht="15" customHeight="1">
      <c r="A203" s="578"/>
      <c r="B203" s="799" t="s">
        <v>2254</v>
      </c>
      <c r="C203" s="571">
        <v>20</v>
      </c>
      <c r="D203" s="550">
        <f>C203*2.3/30</f>
        <v>1.5333333333333334</v>
      </c>
      <c r="E203" s="550">
        <f>C203*0.9/30</f>
        <v>0.6</v>
      </c>
      <c r="F203" s="550">
        <f>C203*15.4/30</f>
        <v>10.266666666666667</v>
      </c>
      <c r="G203" s="551">
        <f>C203*79/30</f>
        <v>52.666666666666664</v>
      </c>
      <c r="H203" s="550">
        <f>C203*5.7/30</f>
        <v>3.8</v>
      </c>
      <c r="I203" s="550">
        <f>C203*3.9/30</f>
        <v>2.6</v>
      </c>
      <c r="J203" s="550">
        <f>C203*0.4/30</f>
        <v>0.26666666666666666</v>
      </c>
      <c r="K203" s="550">
        <v>0</v>
      </c>
      <c r="L203" s="867" t="s">
        <v>21</v>
      </c>
      <c r="M203" s="541"/>
      <c r="N203" s="541"/>
    </row>
    <row r="204" spans="1:14" ht="15" customHeight="1">
      <c r="A204" s="578" t="s">
        <v>22</v>
      </c>
      <c r="B204" s="611"/>
      <c r="C204" s="574">
        <v>363</v>
      </c>
      <c r="D204" s="583">
        <f aca="true" t="shared" si="33" ref="D204:K204">SUM(D200:D203)</f>
        <v>7.633333333333333</v>
      </c>
      <c r="E204" s="583">
        <f t="shared" si="33"/>
        <v>7.25</v>
      </c>
      <c r="F204" s="583">
        <f t="shared" si="33"/>
        <v>42.39666666666667</v>
      </c>
      <c r="G204" s="574">
        <f t="shared" si="33"/>
        <v>266.56666666666666</v>
      </c>
      <c r="H204" s="574">
        <f t="shared" si="33"/>
        <v>189.64000000000001</v>
      </c>
      <c r="I204" s="574">
        <f t="shared" si="33"/>
        <v>30.730000000000004</v>
      </c>
      <c r="J204" s="574">
        <f t="shared" si="33"/>
        <v>1.0466666666666666</v>
      </c>
      <c r="K204" s="574">
        <f t="shared" si="33"/>
        <v>1.4200000000000002</v>
      </c>
      <c r="L204" s="867"/>
      <c r="M204" s="541"/>
      <c r="N204" s="541"/>
    </row>
    <row r="205" spans="1:14" ht="15" customHeight="1">
      <c r="A205" s="578"/>
      <c r="B205" s="609" t="s">
        <v>720</v>
      </c>
      <c r="C205" s="546">
        <v>50</v>
      </c>
      <c r="D205" s="547">
        <v>0.8</v>
      </c>
      <c r="E205" s="547">
        <v>0.3</v>
      </c>
      <c r="F205" s="547">
        <v>10.5</v>
      </c>
      <c r="G205" s="548">
        <v>48</v>
      </c>
      <c r="H205" s="547">
        <v>4</v>
      </c>
      <c r="I205" s="547">
        <v>21</v>
      </c>
      <c r="J205" s="547">
        <v>0.3</v>
      </c>
      <c r="K205" s="547">
        <v>5</v>
      </c>
      <c r="L205" s="872" t="s">
        <v>56</v>
      </c>
      <c r="M205" s="541"/>
      <c r="N205" s="541"/>
    </row>
    <row r="206" spans="1:14" ht="15" customHeight="1">
      <c r="A206" s="578" t="s">
        <v>120</v>
      </c>
      <c r="B206" s="609" t="s">
        <v>77</v>
      </c>
      <c r="C206" s="546">
        <v>50</v>
      </c>
      <c r="D206" s="547">
        <v>0.2</v>
      </c>
      <c r="E206" s="547">
        <v>0.2</v>
      </c>
      <c r="F206" s="547">
        <v>4.9</v>
      </c>
      <c r="G206" s="548">
        <v>22</v>
      </c>
      <c r="H206" s="547">
        <v>8</v>
      </c>
      <c r="I206" s="547">
        <v>4.5</v>
      </c>
      <c r="J206" s="547">
        <v>1.1</v>
      </c>
      <c r="K206" s="547">
        <v>5</v>
      </c>
      <c r="L206" s="872" t="s">
        <v>56</v>
      </c>
      <c r="M206" s="541"/>
      <c r="N206" s="541"/>
    </row>
    <row r="207" spans="1:14" ht="15" customHeight="1">
      <c r="A207" s="578"/>
      <c r="B207" s="609"/>
      <c r="C207" s="552">
        <f>C205+C206</f>
        <v>100</v>
      </c>
      <c r="D207" s="552">
        <f aca="true" t="shared" si="34" ref="D207:K207">D205+D206</f>
        <v>1</v>
      </c>
      <c r="E207" s="552">
        <f t="shared" si="34"/>
        <v>0.5</v>
      </c>
      <c r="F207" s="552">
        <f t="shared" si="34"/>
        <v>15.4</v>
      </c>
      <c r="G207" s="552">
        <f t="shared" si="34"/>
        <v>70</v>
      </c>
      <c r="H207" s="552">
        <f t="shared" si="34"/>
        <v>12</v>
      </c>
      <c r="I207" s="552">
        <f t="shared" si="34"/>
        <v>25.5</v>
      </c>
      <c r="J207" s="552">
        <f t="shared" si="34"/>
        <v>1.4000000000000001</v>
      </c>
      <c r="K207" s="552">
        <f t="shared" si="34"/>
        <v>10</v>
      </c>
      <c r="L207" s="872"/>
      <c r="M207" s="541"/>
      <c r="N207" s="541"/>
    </row>
    <row r="208" spans="1:14" ht="15" customHeight="1">
      <c r="A208" s="578" t="s">
        <v>26</v>
      </c>
      <c r="B208" s="609"/>
      <c r="C208" s="571"/>
      <c r="D208" s="571"/>
      <c r="E208" s="571"/>
      <c r="F208" s="571"/>
      <c r="G208" s="571"/>
      <c r="H208" s="571"/>
      <c r="I208" s="571"/>
      <c r="J208" s="571"/>
      <c r="K208" s="571"/>
      <c r="L208" s="872"/>
      <c r="M208" s="541"/>
      <c r="N208" s="541"/>
    </row>
    <row r="209" spans="1:14" ht="17.25" customHeight="1">
      <c r="A209" s="578"/>
      <c r="B209" s="609" t="s">
        <v>2233</v>
      </c>
      <c r="C209" s="728" t="s">
        <v>2235</v>
      </c>
      <c r="D209" s="803">
        <v>0.4</v>
      </c>
      <c r="E209" s="803">
        <v>1.2</v>
      </c>
      <c r="F209" s="803">
        <v>2.1</v>
      </c>
      <c r="G209" s="586">
        <v>21</v>
      </c>
      <c r="H209" s="550">
        <v>9.6</v>
      </c>
      <c r="I209" s="550">
        <v>6.95</v>
      </c>
      <c r="J209" s="550">
        <v>0.28</v>
      </c>
      <c r="K209" s="803">
        <v>1.3</v>
      </c>
      <c r="L209" s="656" t="s">
        <v>637</v>
      </c>
      <c r="M209" s="543" t="s">
        <v>2235</v>
      </c>
      <c r="N209" s="541"/>
    </row>
    <row r="210" spans="1:14" ht="15" customHeight="1">
      <c r="A210" s="578"/>
      <c r="B210" s="609" t="s">
        <v>377</v>
      </c>
      <c r="C210" s="546">
        <v>150</v>
      </c>
      <c r="D210" s="547">
        <v>1.8</v>
      </c>
      <c r="E210" s="547">
        <v>1.5</v>
      </c>
      <c r="F210" s="547">
        <v>10.5</v>
      </c>
      <c r="G210" s="548">
        <v>63</v>
      </c>
      <c r="H210" s="547">
        <v>16.1</v>
      </c>
      <c r="I210" s="547">
        <v>18.3</v>
      </c>
      <c r="J210" s="547">
        <v>0.6</v>
      </c>
      <c r="K210" s="547">
        <v>14.1</v>
      </c>
      <c r="L210" s="636" t="s">
        <v>378</v>
      </c>
      <c r="M210" s="541"/>
      <c r="N210" s="541"/>
    </row>
    <row r="211" spans="1:14" ht="15" customHeight="1">
      <c r="A211" s="578"/>
      <c r="B211" s="619" t="s">
        <v>2261</v>
      </c>
      <c r="C211" s="587">
        <v>60</v>
      </c>
      <c r="D211" s="827">
        <v>8.5</v>
      </c>
      <c r="E211" s="827">
        <v>13.5</v>
      </c>
      <c r="F211" s="827">
        <v>3.5</v>
      </c>
      <c r="G211" s="813">
        <v>170.6</v>
      </c>
      <c r="H211" s="827">
        <v>18</v>
      </c>
      <c r="I211" s="827">
        <v>9.8</v>
      </c>
      <c r="J211" s="812">
        <v>2.97</v>
      </c>
      <c r="K211" s="827">
        <v>6.5</v>
      </c>
      <c r="L211" s="881" t="s">
        <v>2176</v>
      </c>
      <c r="M211" s="541"/>
      <c r="N211" s="541"/>
    </row>
    <row r="212" spans="1:14" ht="15" customHeight="1">
      <c r="A212" s="578"/>
      <c r="B212" s="609" t="s">
        <v>41</v>
      </c>
      <c r="C212" s="546">
        <v>110</v>
      </c>
      <c r="D212" s="547">
        <v>2.2</v>
      </c>
      <c r="E212" s="547">
        <v>3.5</v>
      </c>
      <c r="F212" s="547">
        <v>115</v>
      </c>
      <c r="G212" s="548">
        <v>101</v>
      </c>
      <c r="H212" s="547">
        <v>27.1</v>
      </c>
      <c r="I212" s="547">
        <v>20.4</v>
      </c>
      <c r="J212" s="547">
        <v>0.7</v>
      </c>
      <c r="K212" s="547">
        <v>13.3</v>
      </c>
      <c r="L212" s="636" t="s">
        <v>42</v>
      </c>
      <c r="M212" s="541"/>
      <c r="N212" s="541"/>
    </row>
    <row r="213" spans="1:14" ht="15.75" customHeight="1">
      <c r="A213" s="578"/>
      <c r="B213" s="616" t="s">
        <v>2313</v>
      </c>
      <c r="C213" s="546">
        <v>150</v>
      </c>
      <c r="D213" s="588">
        <v>0.3</v>
      </c>
      <c r="E213" s="588">
        <v>0</v>
      </c>
      <c r="F213" s="588">
        <v>17.9</v>
      </c>
      <c r="G213" s="548">
        <v>73</v>
      </c>
      <c r="H213" s="588">
        <v>23.85</v>
      </c>
      <c r="I213" s="588">
        <v>4.5</v>
      </c>
      <c r="J213" s="588">
        <v>0.92</v>
      </c>
      <c r="K213" s="588">
        <v>0.3</v>
      </c>
      <c r="L213" s="656" t="s">
        <v>65</v>
      </c>
      <c r="M213" s="541" t="s">
        <v>2180</v>
      </c>
      <c r="N213" s="541"/>
    </row>
    <row r="214" spans="1:14" ht="15.75" customHeight="1">
      <c r="A214" s="578"/>
      <c r="B214" s="612" t="s">
        <v>2291</v>
      </c>
      <c r="C214" s="546">
        <v>14</v>
      </c>
      <c r="D214" s="547">
        <f>C214*1.6/20</f>
        <v>1.12</v>
      </c>
      <c r="E214" s="547">
        <f>C214*0.2/20</f>
        <v>0.14</v>
      </c>
      <c r="F214" s="547">
        <f>C214*9.8/20</f>
        <v>6.860000000000001</v>
      </c>
      <c r="G214" s="548">
        <f>C214*48/20</f>
        <v>33.6</v>
      </c>
      <c r="H214" s="547">
        <f>C214*4.6/20</f>
        <v>3.2199999999999998</v>
      </c>
      <c r="I214" s="547">
        <f>C214*6.6/20</f>
        <v>4.619999999999999</v>
      </c>
      <c r="J214" s="547">
        <f>C214*0.4/20</f>
        <v>0.28</v>
      </c>
      <c r="K214" s="547">
        <v>0</v>
      </c>
      <c r="L214" s="867" t="s">
        <v>35</v>
      </c>
      <c r="M214" s="541"/>
      <c r="N214" s="541"/>
    </row>
    <row r="215" spans="1:14" ht="16.5" customHeight="1">
      <c r="A215" s="578"/>
      <c r="B215" s="612" t="s">
        <v>2292</v>
      </c>
      <c r="C215" s="546">
        <v>14</v>
      </c>
      <c r="D215" s="547">
        <f>C215*1.3/20</f>
        <v>0.9099999999999999</v>
      </c>
      <c r="E215" s="547">
        <f>C215*0.2/20</f>
        <v>0.14</v>
      </c>
      <c r="F215" s="547">
        <f>C215*8.2/20</f>
        <v>5.739999999999999</v>
      </c>
      <c r="G215" s="548">
        <f>C215*41/20</f>
        <v>28.7</v>
      </c>
      <c r="H215" s="547">
        <f>C215*7/20</f>
        <v>4.9</v>
      </c>
      <c r="I215" s="547">
        <f>C215*9.4/20</f>
        <v>6.58</v>
      </c>
      <c r="J215" s="547">
        <f>C215*0.8/20</f>
        <v>0.56</v>
      </c>
      <c r="K215" s="547">
        <v>0</v>
      </c>
      <c r="L215" s="867" t="s">
        <v>37</v>
      </c>
      <c r="M215" s="541"/>
      <c r="N215" s="541"/>
    </row>
    <row r="216" spans="1:14" ht="16.5" customHeight="1">
      <c r="A216" s="578" t="s">
        <v>38</v>
      </c>
      <c r="B216" s="613"/>
      <c r="C216" s="563">
        <v>529</v>
      </c>
      <c r="D216" s="545">
        <f aca="true" t="shared" si="35" ref="D216:K216">SUM(D209:D215)</f>
        <v>15.23</v>
      </c>
      <c r="E216" s="545">
        <f t="shared" si="35"/>
        <v>19.98</v>
      </c>
      <c r="F216" s="545">
        <f t="shared" si="35"/>
        <v>161.60000000000002</v>
      </c>
      <c r="G216" s="544">
        <f t="shared" si="35"/>
        <v>490.90000000000003</v>
      </c>
      <c r="H216" s="544">
        <f t="shared" si="35"/>
        <v>102.77000000000001</v>
      </c>
      <c r="I216" s="544">
        <f t="shared" si="35"/>
        <v>71.14999999999999</v>
      </c>
      <c r="J216" s="544">
        <f t="shared" si="35"/>
        <v>6.3100000000000005</v>
      </c>
      <c r="K216" s="544">
        <f t="shared" si="35"/>
        <v>35.5</v>
      </c>
      <c r="L216" s="868"/>
      <c r="M216" s="541"/>
      <c r="N216" s="573"/>
    </row>
    <row r="217" spans="1:14" ht="27" customHeight="1">
      <c r="A217" s="578" t="s">
        <v>39</v>
      </c>
      <c r="B217" s="613"/>
      <c r="C217" s="565"/>
      <c r="D217" s="566"/>
      <c r="E217" s="566"/>
      <c r="F217" s="566"/>
      <c r="G217" s="567"/>
      <c r="H217" s="567"/>
      <c r="I217" s="567"/>
      <c r="J217" s="567"/>
      <c r="K217" s="567"/>
      <c r="L217" s="868"/>
      <c r="M217" s="541"/>
      <c r="N217" s="573"/>
    </row>
    <row r="218" spans="1:14" ht="18" customHeight="1">
      <c r="A218" s="578"/>
      <c r="B218" s="609" t="s">
        <v>2314</v>
      </c>
      <c r="C218" s="546" t="s">
        <v>2182</v>
      </c>
      <c r="D218" s="585">
        <v>12.3</v>
      </c>
      <c r="E218" s="585">
        <v>3.3</v>
      </c>
      <c r="F218" s="585">
        <v>2.4</v>
      </c>
      <c r="G218" s="586">
        <v>36</v>
      </c>
      <c r="H218" s="585">
        <v>12.3</v>
      </c>
      <c r="I218" s="585">
        <v>4.6</v>
      </c>
      <c r="J218" s="585">
        <v>0.4</v>
      </c>
      <c r="K218" s="585">
        <v>10.8</v>
      </c>
      <c r="L218" s="636" t="s">
        <v>675</v>
      </c>
      <c r="M218" s="541" t="s">
        <v>2182</v>
      </c>
      <c r="N218" s="573"/>
    </row>
    <row r="219" spans="1:14" ht="15" customHeight="1">
      <c r="A219" s="578"/>
      <c r="B219" s="609" t="s">
        <v>1575</v>
      </c>
      <c r="C219" s="546">
        <v>60</v>
      </c>
      <c r="D219" s="547">
        <v>11.479000000000001</v>
      </c>
      <c r="E219" s="547">
        <v>5.113</v>
      </c>
      <c r="F219" s="547">
        <v>6.062</v>
      </c>
      <c r="G219" s="548">
        <v>116.08999999999999</v>
      </c>
      <c r="H219" s="547">
        <v>28.3</v>
      </c>
      <c r="I219" s="547">
        <v>18.4</v>
      </c>
      <c r="J219" s="547">
        <v>0.4</v>
      </c>
      <c r="K219" s="547">
        <v>0.532</v>
      </c>
      <c r="L219" s="636" t="s">
        <v>1576</v>
      </c>
      <c r="M219" s="541"/>
      <c r="N219" s="573"/>
    </row>
    <row r="220" spans="1:14" ht="16.5" customHeight="1">
      <c r="A220" s="578"/>
      <c r="B220" s="609" t="s">
        <v>84</v>
      </c>
      <c r="C220" s="546">
        <v>110</v>
      </c>
      <c r="D220" s="547">
        <v>4</v>
      </c>
      <c r="E220" s="547">
        <v>3.3</v>
      </c>
      <c r="F220" s="547">
        <v>19.4</v>
      </c>
      <c r="G220" s="548">
        <v>124</v>
      </c>
      <c r="H220" s="547">
        <v>3.6</v>
      </c>
      <c r="I220" s="547">
        <v>15.5</v>
      </c>
      <c r="J220" s="547">
        <v>0.8</v>
      </c>
      <c r="K220" s="547">
        <v>0</v>
      </c>
      <c r="L220" s="636" t="s">
        <v>85</v>
      </c>
      <c r="M220" s="541"/>
      <c r="N220" s="573"/>
    </row>
    <row r="221" spans="1:14" ht="15" customHeight="1">
      <c r="A221" s="578"/>
      <c r="B221" s="609" t="s">
        <v>1733</v>
      </c>
      <c r="C221" s="546">
        <v>40</v>
      </c>
      <c r="D221" s="547">
        <v>2.6</v>
      </c>
      <c r="E221" s="547">
        <v>1.3</v>
      </c>
      <c r="F221" s="547">
        <v>20.7</v>
      </c>
      <c r="G221" s="548">
        <v>105</v>
      </c>
      <c r="H221" s="547">
        <v>8.3</v>
      </c>
      <c r="I221" s="547">
        <v>4.4</v>
      </c>
      <c r="J221" s="547">
        <v>2.3</v>
      </c>
      <c r="K221" s="547">
        <v>1.9</v>
      </c>
      <c r="L221" s="636" t="s">
        <v>1683</v>
      </c>
      <c r="M221" s="541"/>
      <c r="N221" s="573"/>
    </row>
    <row r="222" spans="1:14" ht="15" customHeight="1">
      <c r="A222" s="578"/>
      <c r="B222" s="610" t="s">
        <v>448</v>
      </c>
      <c r="C222" s="546">
        <v>187</v>
      </c>
      <c r="D222" s="547">
        <v>0.12</v>
      </c>
      <c r="E222" s="547">
        <v>0.02</v>
      </c>
      <c r="F222" s="547">
        <v>7.3</v>
      </c>
      <c r="G222" s="548">
        <v>29</v>
      </c>
      <c r="H222" s="547">
        <v>12.8</v>
      </c>
      <c r="I222" s="547">
        <v>2.2</v>
      </c>
      <c r="J222" s="547">
        <v>0.3</v>
      </c>
      <c r="K222" s="547">
        <v>2.83</v>
      </c>
      <c r="L222" s="656" t="s">
        <v>91</v>
      </c>
      <c r="M222" s="541"/>
      <c r="N222" s="573"/>
    </row>
    <row r="223" spans="1:14" ht="15" customHeight="1">
      <c r="A223" s="578"/>
      <c r="B223" s="612" t="s">
        <v>2293</v>
      </c>
      <c r="C223" s="546">
        <v>11</v>
      </c>
      <c r="D223" s="547">
        <f>C223*1.3/20</f>
        <v>0.7150000000000001</v>
      </c>
      <c r="E223" s="547">
        <f>C223*0.2/20</f>
        <v>0.11000000000000001</v>
      </c>
      <c r="F223" s="547">
        <f>C223*8.2/20</f>
        <v>4.51</v>
      </c>
      <c r="G223" s="548">
        <f>C223*41/20</f>
        <v>22.55</v>
      </c>
      <c r="H223" s="547">
        <f>C223*7/20</f>
        <v>3.85</v>
      </c>
      <c r="I223" s="547">
        <f>C223*9.4/20</f>
        <v>5.17</v>
      </c>
      <c r="J223" s="547">
        <f>C223*0.8/20</f>
        <v>0.44000000000000006</v>
      </c>
      <c r="K223" s="547">
        <v>0</v>
      </c>
      <c r="L223" s="867" t="s">
        <v>37</v>
      </c>
      <c r="M223" s="541"/>
      <c r="N223" s="573"/>
    </row>
    <row r="224" spans="1:14" ht="15" customHeight="1">
      <c r="A224" s="578" t="s">
        <v>93</v>
      </c>
      <c r="B224" s="613"/>
      <c r="C224" s="544">
        <v>450</v>
      </c>
      <c r="D224" s="544">
        <f aca="true" t="shared" si="36" ref="D224:K224">SUM(D218:D223)</f>
        <v>31.214000000000006</v>
      </c>
      <c r="E224" s="544">
        <f t="shared" si="36"/>
        <v>13.143</v>
      </c>
      <c r="F224" s="544">
        <f t="shared" si="36"/>
        <v>60.37199999999999</v>
      </c>
      <c r="G224" s="544">
        <f>SUM(G218:G223)</f>
        <v>432.64</v>
      </c>
      <c r="H224" s="544">
        <f t="shared" si="36"/>
        <v>69.14999999999999</v>
      </c>
      <c r="I224" s="544">
        <f t="shared" si="36"/>
        <v>50.27</v>
      </c>
      <c r="J224" s="544">
        <f t="shared" si="36"/>
        <v>4.640000000000001</v>
      </c>
      <c r="K224" s="544">
        <f t="shared" si="36"/>
        <v>16.062</v>
      </c>
      <c r="L224" s="868"/>
      <c r="M224" s="541"/>
      <c r="N224" s="573"/>
    </row>
    <row r="225" spans="1:14" ht="42.75" customHeight="1">
      <c r="A225" s="578" t="s">
        <v>178</v>
      </c>
      <c r="B225" s="614"/>
      <c r="C225" s="559"/>
      <c r="D225" s="567">
        <f aca="true" t="shared" si="37" ref="D225:K225">D204+D207+D216+D224</f>
        <v>55.07733333333334</v>
      </c>
      <c r="E225" s="567">
        <f t="shared" si="37"/>
        <v>40.873000000000005</v>
      </c>
      <c r="F225" s="567">
        <f t="shared" si="37"/>
        <v>279.7686666666667</v>
      </c>
      <c r="G225" s="567">
        <f t="shared" si="37"/>
        <v>1260.1066666666666</v>
      </c>
      <c r="H225" s="567">
        <f t="shared" si="37"/>
        <v>373.56</v>
      </c>
      <c r="I225" s="567">
        <f t="shared" si="37"/>
        <v>177.65</v>
      </c>
      <c r="J225" s="567">
        <f t="shared" si="37"/>
        <v>13.396666666666668</v>
      </c>
      <c r="K225" s="567">
        <f t="shared" si="37"/>
        <v>62.982</v>
      </c>
      <c r="L225" s="882"/>
      <c r="M225" s="541"/>
      <c r="N225" s="573"/>
    </row>
    <row r="226" spans="1:14" ht="18" customHeight="1">
      <c r="A226" s="919" t="s">
        <v>179</v>
      </c>
      <c r="B226" s="919"/>
      <c r="C226" s="919"/>
      <c r="D226" s="919"/>
      <c r="E226" s="919"/>
      <c r="F226" s="919"/>
      <c r="G226" s="919"/>
      <c r="H226" s="579"/>
      <c r="I226" s="579"/>
      <c r="J226" s="579"/>
      <c r="K226" s="579"/>
      <c r="L226" s="866"/>
      <c r="M226" s="541"/>
      <c r="N226" s="573"/>
    </row>
    <row r="227" spans="1:14" ht="18" customHeight="1">
      <c r="A227" s="578" t="s">
        <v>15</v>
      </c>
      <c r="B227" s="608"/>
      <c r="C227" s="579"/>
      <c r="D227" s="579"/>
      <c r="E227" s="579"/>
      <c r="F227" s="579"/>
      <c r="G227" s="579"/>
      <c r="H227" s="579"/>
      <c r="I227" s="579"/>
      <c r="J227" s="579"/>
      <c r="K227" s="579"/>
      <c r="L227" s="866"/>
      <c r="M227" s="541"/>
      <c r="N227" s="573"/>
    </row>
    <row r="228" spans="1:14" ht="15" customHeight="1">
      <c r="A228" s="578"/>
      <c r="B228" s="609" t="s">
        <v>2111</v>
      </c>
      <c r="C228" s="581">
        <v>150</v>
      </c>
      <c r="D228" s="547">
        <v>3.7</v>
      </c>
      <c r="E228" s="547">
        <v>3.8</v>
      </c>
      <c r="F228" s="547">
        <v>12.4</v>
      </c>
      <c r="G228" s="548">
        <v>99</v>
      </c>
      <c r="H228" s="547">
        <v>121.3</v>
      </c>
      <c r="I228" s="547">
        <v>21.7</v>
      </c>
      <c r="J228" s="547">
        <v>0.4</v>
      </c>
      <c r="K228" s="547">
        <v>0.7</v>
      </c>
      <c r="L228" s="656" t="s">
        <v>18</v>
      </c>
      <c r="M228" s="541"/>
      <c r="N228" s="573"/>
    </row>
    <row r="229" spans="1:14" ht="15" customHeight="1">
      <c r="A229" s="578"/>
      <c r="B229" s="610" t="s">
        <v>19</v>
      </c>
      <c r="C229" s="546">
        <v>180</v>
      </c>
      <c r="D229" s="547">
        <v>2.8529999999999998</v>
      </c>
      <c r="E229" s="547">
        <v>2.412</v>
      </c>
      <c r="F229" s="547">
        <v>9.4</v>
      </c>
      <c r="G229" s="548">
        <v>71</v>
      </c>
      <c r="H229" s="547">
        <v>113.2</v>
      </c>
      <c r="I229" s="547">
        <v>12.6</v>
      </c>
      <c r="J229" s="547">
        <v>0.1</v>
      </c>
      <c r="K229" s="547">
        <v>1.17</v>
      </c>
      <c r="L229" s="656" t="s">
        <v>20</v>
      </c>
      <c r="M229" s="541"/>
      <c r="N229" s="573"/>
    </row>
    <row r="230" spans="1:14" ht="15" customHeight="1">
      <c r="A230" s="580"/>
      <c r="B230" s="610" t="s">
        <v>189</v>
      </c>
      <c r="C230" s="571">
        <v>10</v>
      </c>
      <c r="D230" s="550">
        <v>0.14</v>
      </c>
      <c r="E230" s="550">
        <v>0.98</v>
      </c>
      <c r="F230" s="550">
        <v>7.44</v>
      </c>
      <c r="G230" s="551">
        <v>35.9</v>
      </c>
      <c r="H230" s="550">
        <v>2.5</v>
      </c>
      <c r="I230" s="550">
        <v>4.9</v>
      </c>
      <c r="J230" s="550">
        <v>0.28</v>
      </c>
      <c r="K230" s="550">
        <v>0</v>
      </c>
      <c r="L230" s="701" t="s">
        <v>17</v>
      </c>
      <c r="M230" s="541"/>
      <c r="N230" s="573"/>
    </row>
    <row r="231" spans="1:14" ht="15" customHeight="1">
      <c r="A231" s="578"/>
      <c r="B231" s="799" t="s">
        <v>2254</v>
      </c>
      <c r="C231" s="571">
        <v>23</v>
      </c>
      <c r="D231" s="550">
        <f>C231*2.3/30</f>
        <v>1.7633333333333332</v>
      </c>
      <c r="E231" s="550">
        <f>C231*0.9/30</f>
        <v>0.69</v>
      </c>
      <c r="F231" s="550">
        <f>C231*15.4/30</f>
        <v>11.806666666666667</v>
      </c>
      <c r="G231" s="551">
        <f>C231*79/30</f>
        <v>60.56666666666667</v>
      </c>
      <c r="H231" s="550">
        <f>C231*5.7/30</f>
        <v>4.37</v>
      </c>
      <c r="I231" s="550">
        <f>C231*3.9/30</f>
        <v>2.99</v>
      </c>
      <c r="J231" s="550">
        <f>C231*0.4/30</f>
        <v>0.3066666666666667</v>
      </c>
      <c r="K231" s="550">
        <v>0</v>
      </c>
      <c r="L231" s="867" t="s">
        <v>21</v>
      </c>
      <c r="M231" s="541"/>
      <c r="N231" s="573"/>
    </row>
    <row r="232" spans="1:14" ht="15" customHeight="1">
      <c r="A232" s="578" t="s">
        <v>22</v>
      </c>
      <c r="B232" s="609"/>
      <c r="C232" s="552">
        <f aca="true" t="shared" si="38" ref="C232:K232">SUM(C228:C231)</f>
        <v>363</v>
      </c>
      <c r="D232" s="583">
        <f t="shared" si="38"/>
        <v>8.456333333333333</v>
      </c>
      <c r="E232" s="583">
        <f t="shared" si="38"/>
        <v>7.882</v>
      </c>
      <c r="F232" s="583">
        <f t="shared" si="38"/>
        <v>41.04666666666667</v>
      </c>
      <c r="G232" s="574">
        <f t="shared" si="38"/>
        <v>266.4666666666667</v>
      </c>
      <c r="H232" s="574">
        <f t="shared" si="38"/>
        <v>241.37</v>
      </c>
      <c r="I232" s="574">
        <f t="shared" si="38"/>
        <v>42.19</v>
      </c>
      <c r="J232" s="574">
        <f t="shared" si="38"/>
        <v>1.0866666666666667</v>
      </c>
      <c r="K232" s="574">
        <f t="shared" si="38"/>
        <v>1.8699999999999999</v>
      </c>
      <c r="L232" s="636"/>
      <c r="M232" s="541"/>
      <c r="N232" s="573"/>
    </row>
    <row r="233" spans="1:14" ht="15" customHeight="1">
      <c r="A233" s="578" t="s">
        <v>182</v>
      </c>
      <c r="B233" s="610" t="s">
        <v>129</v>
      </c>
      <c r="C233" s="546">
        <v>170</v>
      </c>
      <c r="D233" s="547">
        <v>0.6</v>
      </c>
      <c r="E233" s="547">
        <v>0.2</v>
      </c>
      <c r="F233" s="547">
        <v>16.7</v>
      </c>
      <c r="G233" s="548">
        <v>71</v>
      </c>
      <c r="H233" s="547">
        <v>18.1</v>
      </c>
      <c r="I233" s="547">
        <v>2.9</v>
      </c>
      <c r="J233" s="547">
        <v>0.6</v>
      </c>
      <c r="K233" s="547">
        <v>85</v>
      </c>
      <c r="L233" s="867" t="s">
        <v>130</v>
      </c>
      <c r="M233" s="541"/>
      <c r="N233" s="541"/>
    </row>
    <row r="234" spans="1:14" ht="15" customHeight="1">
      <c r="A234" s="578"/>
      <c r="B234" s="609"/>
      <c r="C234" s="552">
        <f aca="true" t="shared" si="39" ref="C234:K234">C233</f>
        <v>170</v>
      </c>
      <c r="D234" s="552">
        <f t="shared" si="39"/>
        <v>0.6</v>
      </c>
      <c r="E234" s="552">
        <f t="shared" si="39"/>
        <v>0.2</v>
      </c>
      <c r="F234" s="552">
        <f t="shared" si="39"/>
        <v>16.7</v>
      </c>
      <c r="G234" s="574">
        <f t="shared" si="39"/>
        <v>71</v>
      </c>
      <c r="H234" s="552">
        <f t="shared" si="39"/>
        <v>18.1</v>
      </c>
      <c r="I234" s="552">
        <f t="shared" si="39"/>
        <v>2.9</v>
      </c>
      <c r="J234" s="552">
        <f t="shared" si="39"/>
        <v>0.6</v>
      </c>
      <c r="K234" s="552">
        <f t="shared" si="39"/>
        <v>85</v>
      </c>
      <c r="L234" s="872"/>
      <c r="M234" s="541"/>
      <c r="N234" s="541"/>
    </row>
    <row r="235" spans="1:14" ht="15" customHeight="1">
      <c r="A235" s="578" t="s">
        <v>26</v>
      </c>
      <c r="B235" s="609"/>
      <c r="C235" s="571"/>
      <c r="D235" s="571"/>
      <c r="E235" s="571"/>
      <c r="F235" s="571"/>
      <c r="G235" s="571"/>
      <c r="H235" s="571"/>
      <c r="I235" s="571"/>
      <c r="J235" s="571"/>
      <c r="K235" s="571"/>
      <c r="L235" s="872"/>
      <c r="M235" s="541"/>
      <c r="N235" s="541"/>
    </row>
    <row r="236" spans="1:14" ht="15" customHeight="1">
      <c r="A236" s="580"/>
      <c r="B236" s="609" t="s">
        <v>2205</v>
      </c>
      <c r="C236" s="546" t="s">
        <v>2186</v>
      </c>
      <c r="D236" s="585">
        <v>0.35</v>
      </c>
      <c r="E236" s="585">
        <v>0.06</v>
      </c>
      <c r="F236" s="585">
        <v>2.19</v>
      </c>
      <c r="G236" s="586">
        <v>11.9</v>
      </c>
      <c r="H236" s="550">
        <v>9.84</v>
      </c>
      <c r="I236" s="550">
        <v>5.24</v>
      </c>
      <c r="J236" s="550">
        <v>0.39</v>
      </c>
      <c r="K236" s="585">
        <v>6.74</v>
      </c>
      <c r="L236" s="636" t="s">
        <v>605</v>
      </c>
      <c r="M236" s="543" t="s">
        <v>2186</v>
      </c>
      <c r="N236" s="541"/>
    </row>
    <row r="237" spans="1:14" ht="29.25" customHeight="1">
      <c r="A237" s="578"/>
      <c r="B237" s="609" t="s">
        <v>2315</v>
      </c>
      <c r="C237" s="546" t="s">
        <v>2272</v>
      </c>
      <c r="D237" s="547">
        <v>7.4</v>
      </c>
      <c r="E237" s="547">
        <v>7</v>
      </c>
      <c r="F237" s="547">
        <v>16.6</v>
      </c>
      <c r="G237" s="548">
        <v>159.4</v>
      </c>
      <c r="H237" s="547">
        <v>68.3</v>
      </c>
      <c r="I237" s="547">
        <v>20.7</v>
      </c>
      <c r="J237" s="547">
        <v>0.8</v>
      </c>
      <c r="K237" s="547">
        <v>0.4</v>
      </c>
      <c r="L237" s="656" t="s">
        <v>2284</v>
      </c>
      <c r="M237" s="541"/>
      <c r="N237" s="541"/>
    </row>
    <row r="238" spans="1:14" ht="15" customHeight="1">
      <c r="A238" s="578"/>
      <c r="B238" s="610" t="s">
        <v>2204</v>
      </c>
      <c r="C238" s="546">
        <v>50</v>
      </c>
      <c r="D238" s="547">
        <v>7.4</v>
      </c>
      <c r="E238" s="547">
        <v>5.6</v>
      </c>
      <c r="F238" s="547">
        <v>7.5</v>
      </c>
      <c r="G238" s="548">
        <v>110</v>
      </c>
      <c r="H238" s="547">
        <v>8.8</v>
      </c>
      <c r="I238" s="547">
        <v>14.5</v>
      </c>
      <c r="J238" s="547">
        <v>0.8</v>
      </c>
      <c r="K238" s="547">
        <v>0</v>
      </c>
      <c r="L238" s="636" t="s">
        <v>126</v>
      </c>
      <c r="M238" s="541" t="s">
        <v>1411</v>
      </c>
      <c r="N238" s="541"/>
    </row>
    <row r="239" spans="1:14" ht="15" customHeight="1">
      <c r="A239" s="578"/>
      <c r="B239" s="609" t="s">
        <v>857</v>
      </c>
      <c r="C239" s="546">
        <v>110</v>
      </c>
      <c r="D239" s="547">
        <v>2.6</v>
      </c>
      <c r="E239" s="547">
        <v>3.2</v>
      </c>
      <c r="F239" s="547">
        <v>12.1</v>
      </c>
      <c r="G239" s="548">
        <v>88</v>
      </c>
      <c r="H239" s="547">
        <v>38.9</v>
      </c>
      <c r="I239" s="547">
        <v>28.4</v>
      </c>
      <c r="J239" s="547">
        <v>1</v>
      </c>
      <c r="K239" s="547">
        <v>19.7</v>
      </c>
      <c r="L239" s="636" t="s">
        <v>858</v>
      </c>
      <c r="M239" s="541"/>
      <c r="N239" s="541"/>
    </row>
    <row r="240" spans="1:14" ht="15" customHeight="1">
      <c r="A240" s="578"/>
      <c r="B240" s="610" t="s">
        <v>414</v>
      </c>
      <c r="C240" s="546">
        <v>150</v>
      </c>
      <c r="D240" s="547">
        <v>0.6675</v>
      </c>
      <c r="E240" s="547">
        <v>0.045</v>
      </c>
      <c r="F240" s="547">
        <v>16.5</v>
      </c>
      <c r="G240" s="548">
        <v>69</v>
      </c>
      <c r="H240" s="547">
        <v>24.2</v>
      </c>
      <c r="I240" s="547">
        <v>12.6</v>
      </c>
      <c r="J240" s="547">
        <v>0.4</v>
      </c>
      <c r="K240" s="547">
        <v>0.4</v>
      </c>
      <c r="L240" s="656" t="s">
        <v>415</v>
      </c>
      <c r="M240" s="541"/>
      <c r="N240" s="541"/>
    </row>
    <row r="241" spans="1:14" ht="15" customHeight="1">
      <c r="A241" s="578"/>
      <c r="B241" s="612" t="s">
        <v>2293</v>
      </c>
      <c r="C241" s="546">
        <v>22</v>
      </c>
      <c r="D241" s="547">
        <f>C241*1.3/20</f>
        <v>1.4300000000000002</v>
      </c>
      <c r="E241" s="547">
        <f>C241*0.2/20</f>
        <v>0.22000000000000003</v>
      </c>
      <c r="F241" s="547">
        <f>C241*8.2/20</f>
        <v>9.02</v>
      </c>
      <c r="G241" s="548">
        <f>C241*41/20</f>
        <v>45.1</v>
      </c>
      <c r="H241" s="547">
        <f>C241*7/20</f>
        <v>7.7</v>
      </c>
      <c r="I241" s="547">
        <f>C241*9.4/20</f>
        <v>10.34</v>
      </c>
      <c r="J241" s="547">
        <f>C241*0.8/20</f>
        <v>0.8800000000000001</v>
      </c>
      <c r="K241" s="547">
        <v>0</v>
      </c>
      <c r="L241" s="867" t="s">
        <v>37</v>
      </c>
      <c r="M241" s="541"/>
      <c r="N241" s="541"/>
    </row>
    <row r="242" spans="1:14" ht="15" customHeight="1">
      <c r="A242" s="578" t="s">
        <v>38</v>
      </c>
      <c r="B242" s="613"/>
      <c r="C242" s="544">
        <v>526</v>
      </c>
      <c r="D242" s="545">
        <f aca="true" t="shared" si="40" ref="D242:K242">SUM(D236:D241)</f>
        <v>19.8475</v>
      </c>
      <c r="E242" s="545">
        <f t="shared" si="40"/>
        <v>16.125</v>
      </c>
      <c r="F242" s="545">
        <f t="shared" si="40"/>
        <v>63.91</v>
      </c>
      <c r="G242" s="544">
        <f t="shared" si="40"/>
        <v>483.40000000000003</v>
      </c>
      <c r="H242" s="544">
        <f t="shared" si="40"/>
        <v>157.73999999999998</v>
      </c>
      <c r="I242" s="544">
        <f t="shared" si="40"/>
        <v>91.78</v>
      </c>
      <c r="J242" s="544">
        <f t="shared" si="40"/>
        <v>4.2700000000000005</v>
      </c>
      <c r="K242" s="544">
        <f t="shared" si="40"/>
        <v>27.24</v>
      </c>
      <c r="L242" s="868"/>
      <c r="M242" s="541"/>
      <c r="N242" s="541"/>
    </row>
    <row r="243" spans="1:14" ht="30.75" customHeight="1">
      <c r="A243" s="578" t="s">
        <v>39</v>
      </c>
      <c r="B243" s="613"/>
      <c r="C243" s="567"/>
      <c r="D243" s="566"/>
      <c r="E243" s="566"/>
      <c r="F243" s="566"/>
      <c r="G243" s="567"/>
      <c r="H243" s="567"/>
      <c r="I243" s="567"/>
      <c r="J243" s="567"/>
      <c r="K243" s="567"/>
      <c r="L243" s="868"/>
      <c r="M243" s="541"/>
      <c r="N243" s="541"/>
    </row>
    <row r="244" spans="1:14" ht="16.5" customHeight="1">
      <c r="A244" s="580"/>
      <c r="B244" s="609" t="s">
        <v>2238</v>
      </c>
      <c r="C244" s="546">
        <v>40</v>
      </c>
      <c r="D244" s="585">
        <v>0.6</v>
      </c>
      <c r="E244" s="585">
        <v>0.1</v>
      </c>
      <c r="F244" s="585">
        <v>4.6</v>
      </c>
      <c r="G244" s="586">
        <v>21</v>
      </c>
      <c r="H244" s="585">
        <v>10.4</v>
      </c>
      <c r="I244" s="585">
        <v>14.6</v>
      </c>
      <c r="J244" s="585">
        <v>0.3</v>
      </c>
      <c r="K244" s="585">
        <v>0.4</v>
      </c>
      <c r="L244" s="636" t="s">
        <v>615</v>
      </c>
      <c r="M244" s="541"/>
      <c r="N244" s="818"/>
    </row>
    <row r="245" spans="1:14" s="830" customFormat="1" ht="15" customHeight="1">
      <c r="A245" s="578"/>
      <c r="B245" s="619" t="s">
        <v>2289</v>
      </c>
      <c r="C245" s="811" t="s">
        <v>2268</v>
      </c>
      <c r="D245" s="588">
        <v>18.9</v>
      </c>
      <c r="E245" s="588">
        <v>14.6</v>
      </c>
      <c r="F245" s="588">
        <v>17.2</v>
      </c>
      <c r="G245" s="589">
        <v>273</v>
      </c>
      <c r="H245" s="588">
        <v>175.1</v>
      </c>
      <c r="I245" s="588">
        <v>27.3</v>
      </c>
      <c r="J245" s="588">
        <v>1.6</v>
      </c>
      <c r="K245" s="588">
        <v>1.8</v>
      </c>
      <c r="L245" s="883" t="s">
        <v>1805</v>
      </c>
      <c r="M245" s="816" t="s">
        <v>2213</v>
      </c>
      <c r="N245" s="829"/>
    </row>
    <row r="246" spans="1:14" s="830" customFormat="1" ht="15" customHeight="1">
      <c r="A246" s="578"/>
      <c r="B246" s="610" t="s">
        <v>466</v>
      </c>
      <c r="C246" s="546">
        <v>150</v>
      </c>
      <c r="D246" s="547">
        <v>4.35</v>
      </c>
      <c r="E246" s="547">
        <v>3.75</v>
      </c>
      <c r="F246" s="547">
        <v>6</v>
      </c>
      <c r="G246" s="548">
        <v>75</v>
      </c>
      <c r="H246" s="547">
        <v>180</v>
      </c>
      <c r="I246" s="547">
        <v>21</v>
      </c>
      <c r="J246" s="547">
        <v>0.2</v>
      </c>
      <c r="K246" s="547">
        <v>1.05</v>
      </c>
      <c r="L246" s="656" t="s">
        <v>72</v>
      </c>
      <c r="M246" s="816"/>
      <c r="N246" s="829"/>
    </row>
    <row r="247" spans="1:14" s="830" customFormat="1" ht="15" customHeight="1">
      <c r="A247" s="578"/>
      <c r="B247" s="609" t="s">
        <v>55</v>
      </c>
      <c r="C247" s="546">
        <v>100</v>
      </c>
      <c r="D247" s="547">
        <v>0.4</v>
      </c>
      <c r="E247" s="547">
        <v>0.3</v>
      </c>
      <c r="F247" s="547">
        <v>10.3</v>
      </c>
      <c r="G247" s="548">
        <v>46</v>
      </c>
      <c r="H247" s="547">
        <v>19</v>
      </c>
      <c r="I247" s="547">
        <v>12</v>
      </c>
      <c r="J247" s="547">
        <v>2.3</v>
      </c>
      <c r="K247" s="547">
        <v>5</v>
      </c>
      <c r="L247" s="872" t="s">
        <v>56</v>
      </c>
      <c r="M247" s="816"/>
      <c r="N247" s="829"/>
    </row>
    <row r="248" spans="1:14" s="830" customFormat="1" ht="15" customHeight="1">
      <c r="A248" s="578"/>
      <c r="B248" s="612" t="s">
        <v>2291</v>
      </c>
      <c r="C248" s="546">
        <v>10</v>
      </c>
      <c r="D248" s="547">
        <f>C248*1.6/20</f>
        <v>0.8</v>
      </c>
      <c r="E248" s="547">
        <f>C248*0.2/20</f>
        <v>0.1</v>
      </c>
      <c r="F248" s="547">
        <f>C248*9.8/20</f>
        <v>4.9</v>
      </c>
      <c r="G248" s="548">
        <f>C248*48/20</f>
        <v>24</v>
      </c>
      <c r="H248" s="547">
        <f>C248*4.6/20</f>
        <v>2.3</v>
      </c>
      <c r="I248" s="547">
        <f>C248*6.6/20</f>
        <v>3.3</v>
      </c>
      <c r="J248" s="547">
        <f>C248*0.4/20</f>
        <v>0.2</v>
      </c>
      <c r="K248" s="547">
        <v>0</v>
      </c>
      <c r="L248" s="867" t="s">
        <v>35</v>
      </c>
      <c r="M248" s="816"/>
      <c r="N248" s="829"/>
    </row>
    <row r="249" spans="1:14" ht="15" customHeight="1">
      <c r="A249" s="578" t="s">
        <v>93</v>
      </c>
      <c r="B249" s="613"/>
      <c r="C249" s="544">
        <v>450</v>
      </c>
      <c r="D249" s="544">
        <f aca="true" t="shared" si="41" ref="D249:K249">SUM(D244:D248)</f>
        <v>25.05</v>
      </c>
      <c r="E249" s="544">
        <f t="shared" si="41"/>
        <v>18.85</v>
      </c>
      <c r="F249" s="544">
        <f t="shared" si="41"/>
        <v>42.99999999999999</v>
      </c>
      <c r="G249" s="544">
        <f t="shared" si="41"/>
        <v>439</v>
      </c>
      <c r="H249" s="544">
        <f t="shared" si="41"/>
        <v>386.8</v>
      </c>
      <c r="I249" s="544">
        <f t="shared" si="41"/>
        <v>78.2</v>
      </c>
      <c r="J249" s="544">
        <f t="shared" si="41"/>
        <v>4.6000000000000005</v>
      </c>
      <c r="K249" s="544">
        <f t="shared" si="41"/>
        <v>8.25</v>
      </c>
      <c r="L249" s="868"/>
      <c r="M249" s="541"/>
      <c r="N249" s="818"/>
    </row>
    <row r="250" spans="1:14" ht="30" customHeight="1">
      <c r="A250" s="578" t="s">
        <v>190</v>
      </c>
      <c r="B250" s="614"/>
      <c r="C250" s="828"/>
      <c r="D250" s="567">
        <f aca="true" t="shared" si="42" ref="D250:K250">D232+D234+D242+D249</f>
        <v>53.953833333333336</v>
      </c>
      <c r="E250" s="567">
        <f t="shared" si="42"/>
        <v>43.057</v>
      </c>
      <c r="F250" s="567">
        <f t="shared" si="42"/>
        <v>164.65666666666667</v>
      </c>
      <c r="G250" s="567">
        <f t="shared" si="42"/>
        <v>1259.8666666666668</v>
      </c>
      <c r="H250" s="567">
        <f t="shared" si="42"/>
        <v>804.01</v>
      </c>
      <c r="I250" s="567">
        <f t="shared" si="42"/>
        <v>215.07</v>
      </c>
      <c r="J250" s="567">
        <f t="shared" si="42"/>
        <v>10.556666666666668</v>
      </c>
      <c r="K250" s="567">
        <f t="shared" si="42"/>
        <v>122.36</v>
      </c>
      <c r="L250" s="884"/>
      <c r="M250" s="541"/>
      <c r="N250" s="818"/>
    </row>
    <row r="251" spans="1:14" ht="17.25" customHeight="1">
      <c r="A251" s="919" t="s">
        <v>191</v>
      </c>
      <c r="B251" s="919"/>
      <c r="C251" s="919"/>
      <c r="D251" s="919"/>
      <c r="E251" s="919"/>
      <c r="F251" s="919"/>
      <c r="G251" s="919"/>
      <c r="H251" s="579"/>
      <c r="I251" s="579"/>
      <c r="J251" s="579"/>
      <c r="K251" s="579"/>
      <c r="L251" s="866"/>
      <c r="M251" s="541"/>
      <c r="N251" s="818"/>
    </row>
    <row r="252" spans="1:14" ht="17.25" customHeight="1">
      <c r="A252" s="591" t="s">
        <v>15</v>
      </c>
      <c r="B252" s="608"/>
      <c r="C252" s="579"/>
      <c r="D252" s="579"/>
      <c r="E252" s="579"/>
      <c r="F252" s="579"/>
      <c r="G252" s="579"/>
      <c r="H252" s="579"/>
      <c r="I252" s="579"/>
      <c r="J252" s="579"/>
      <c r="K252" s="579"/>
      <c r="L252" s="866"/>
      <c r="M252" s="541"/>
      <c r="N252" s="818"/>
    </row>
    <row r="253" spans="1:14" ht="15.75" customHeight="1">
      <c r="A253" s="592"/>
      <c r="B253" s="610" t="s">
        <v>16</v>
      </c>
      <c r="C253" s="571">
        <v>10</v>
      </c>
      <c r="D253" s="550">
        <v>0.04</v>
      </c>
      <c r="E253" s="550">
        <v>0</v>
      </c>
      <c r="F253" s="550">
        <v>6.5</v>
      </c>
      <c r="G253" s="551">
        <v>25</v>
      </c>
      <c r="H253" s="550">
        <v>1.4</v>
      </c>
      <c r="I253" s="550">
        <v>0.7</v>
      </c>
      <c r="J253" s="550">
        <v>0.13</v>
      </c>
      <c r="K253" s="550">
        <v>0.05</v>
      </c>
      <c r="L253" s="701" t="s">
        <v>17</v>
      </c>
      <c r="M253" s="541"/>
      <c r="N253" s="818"/>
    </row>
    <row r="254" spans="1:14" ht="15.75" customHeight="1">
      <c r="A254" s="593"/>
      <c r="B254" s="616" t="s">
        <v>1318</v>
      </c>
      <c r="C254" s="581">
        <v>150</v>
      </c>
      <c r="D254" s="585">
        <v>4</v>
      </c>
      <c r="E254" s="585">
        <v>4.6</v>
      </c>
      <c r="F254" s="585">
        <v>20.6</v>
      </c>
      <c r="G254" s="586">
        <v>118</v>
      </c>
      <c r="H254" s="585">
        <v>93.4</v>
      </c>
      <c r="I254" s="585">
        <v>22.9</v>
      </c>
      <c r="J254" s="585">
        <v>0.4</v>
      </c>
      <c r="K254" s="585">
        <v>1</v>
      </c>
      <c r="L254" s="885" t="s">
        <v>1319</v>
      </c>
      <c r="M254" s="570" t="s">
        <v>2055</v>
      </c>
      <c r="N254" s="818"/>
    </row>
    <row r="255" spans="1:14" ht="15.75" customHeight="1">
      <c r="A255" s="578"/>
      <c r="B255" s="610" t="s">
        <v>166</v>
      </c>
      <c r="C255" s="546">
        <v>170</v>
      </c>
      <c r="D255" s="547">
        <v>2.4</v>
      </c>
      <c r="E255" s="547">
        <v>1.7</v>
      </c>
      <c r="F255" s="547">
        <v>17.6</v>
      </c>
      <c r="G255" s="548">
        <v>95</v>
      </c>
      <c r="H255" s="547">
        <v>108.2</v>
      </c>
      <c r="I255" s="547">
        <v>10.8</v>
      </c>
      <c r="J255" s="547">
        <v>0.1</v>
      </c>
      <c r="K255" s="547">
        <v>0.3</v>
      </c>
      <c r="L255" s="656" t="s">
        <v>167</v>
      </c>
      <c r="M255" s="541"/>
      <c r="N255" s="818"/>
    </row>
    <row r="256" spans="1:14" ht="15.75" customHeight="1">
      <c r="A256" s="578"/>
      <c r="B256" s="799" t="s">
        <v>2254</v>
      </c>
      <c r="C256" s="571">
        <v>20</v>
      </c>
      <c r="D256" s="550">
        <f>C256*2.3/30</f>
        <v>1.5333333333333334</v>
      </c>
      <c r="E256" s="550">
        <f>C256*0.9/30</f>
        <v>0.6</v>
      </c>
      <c r="F256" s="550">
        <f>C256*15.4/30</f>
        <v>10.266666666666667</v>
      </c>
      <c r="G256" s="551">
        <f>C256*79/30</f>
        <v>52.666666666666664</v>
      </c>
      <c r="H256" s="550">
        <f>C256*5.7/30</f>
        <v>3.8</v>
      </c>
      <c r="I256" s="550">
        <f>C256*3.9/30</f>
        <v>2.6</v>
      </c>
      <c r="J256" s="550">
        <f>C256*0.4/30</f>
        <v>0.26666666666666666</v>
      </c>
      <c r="K256" s="550">
        <v>0</v>
      </c>
      <c r="L256" s="867" t="s">
        <v>21</v>
      </c>
      <c r="M256" s="541"/>
      <c r="N256" s="818"/>
    </row>
    <row r="257" spans="1:14" ht="28.5" customHeight="1">
      <c r="A257" s="578" t="s">
        <v>22</v>
      </c>
      <c r="B257" s="609"/>
      <c r="C257" s="574">
        <f aca="true" t="shared" si="43" ref="C257:K257">SUM(C253:C256)</f>
        <v>350</v>
      </c>
      <c r="D257" s="574">
        <f t="shared" si="43"/>
        <v>7.973333333333333</v>
      </c>
      <c r="E257" s="574">
        <f t="shared" si="43"/>
        <v>6.8999999999999995</v>
      </c>
      <c r="F257" s="574">
        <f t="shared" si="43"/>
        <v>54.96666666666667</v>
      </c>
      <c r="G257" s="574">
        <f t="shared" si="43"/>
        <v>290.6666666666667</v>
      </c>
      <c r="H257" s="574">
        <f t="shared" si="43"/>
        <v>206.8</v>
      </c>
      <c r="I257" s="574">
        <f t="shared" si="43"/>
        <v>37</v>
      </c>
      <c r="J257" s="574">
        <f t="shared" si="43"/>
        <v>0.8966666666666667</v>
      </c>
      <c r="K257" s="574">
        <f t="shared" si="43"/>
        <v>1.35</v>
      </c>
      <c r="L257" s="656"/>
      <c r="M257" s="541"/>
      <c r="N257" s="818"/>
    </row>
    <row r="258" spans="1:14" ht="15" customHeight="1">
      <c r="A258" s="578" t="s">
        <v>120</v>
      </c>
      <c r="B258" s="610" t="s">
        <v>2062</v>
      </c>
      <c r="C258" s="546">
        <v>160</v>
      </c>
      <c r="D258" s="547">
        <v>0.8</v>
      </c>
      <c r="E258" s="547">
        <v>0</v>
      </c>
      <c r="F258" s="547">
        <v>16.2</v>
      </c>
      <c r="G258" s="548">
        <v>72</v>
      </c>
      <c r="H258" s="547">
        <v>11.2</v>
      </c>
      <c r="I258" s="547">
        <v>6.4</v>
      </c>
      <c r="J258" s="547">
        <v>2.2</v>
      </c>
      <c r="K258" s="547">
        <v>3.2</v>
      </c>
      <c r="L258" s="867" t="s">
        <v>25</v>
      </c>
      <c r="M258" s="541"/>
      <c r="N258" s="831"/>
    </row>
    <row r="259" spans="1:14" ht="15" customHeight="1">
      <c r="A259" s="578"/>
      <c r="B259" s="609"/>
      <c r="C259" s="552">
        <f aca="true" t="shared" si="44" ref="C259:K259">C258</f>
        <v>160</v>
      </c>
      <c r="D259" s="552">
        <f t="shared" si="44"/>
        <v>0.8</v>
      </c>
      <c r="E259" s="552">
        <f t="shared" si="44"/>
        <v>0</v>
      </c>
      <c r="F259" s="552">
        <f t="shared" si="44"/>
        <v>16.2</v>
      </c>
      <c r="G259" s="552">
        <f t="shared" si="44"/>
        <v>72</v>
      </c>
      <c r="H259" s="552">
        <f t="shared" si="44"/>
        <v>11.2</v>
      </c>
      <c r="I259" s="552">
        <f t="shared" si="44"/>
        <v>6.4</v>
      </c>
      <c r="J259" s="552">
        <f t="shared" si="44"/>
        <v>2.2</v>
      </c>
      <c r="K259" s="552">
        <f t="shared" si="44"/>
        <v>3.2</v>
      </c>
      <c r="L259" s="872"/>
      <c r="M259" s="541"/>
      <c r="N259" s="831"/>
    </row>
    <row r="260" spans="1:14" ht="15" customHeight="1">
      <c r="A260" s="578" t="s">
        <v>26</v>
      </c>
      <c r="B260" s="609"/>
      <c r="C260" s="571"/>
      <c r="D260" s="571"/>
      <c r="E260" s="571"/>
      <c r="F260" s="571"/>
      <c r="G260" s="571"/>
      <c r="H260" s="571"/>
      <c r="I260" s="571"/>
      <c r="J260" s="571"/>
      <c r="K260" s="571"/>
      <c r="L260" s="872"/>
      <c r="M260" s="541"/>
      <c r="N260" s="831"/>
    </row>
    <row r="261" spans="1:14" ht="15" customHeight="1">
      <c r="A261" s="580"/>
      <c r="B261" s="609" t="s">
        <v>2237</v>
      </c>
      <c r="C261" s="546" t="s">
        <v>2182</v>
      </c>
      <c r="D261" s="585">
        <v>0.5</v>
      </c>
      <c r="E261" s="585">
        <v>2</v>
      </c>
      <c r="F261" s="585">
        <v>2.4</v>
      </c>
      <c r="G261" s="586">
        <v>36</v>
      </c>
      <c r="H261" s="585">
        <v>14.9</v>
      </c>
      <c r="I261" s="585">
        <v>6.1</v>
      </c>
      <c r="J261" s="585">
        <v>0.2</v>
      </c>
      <c r="K261" s="585">
        <v>13</v>
      </c>
      <c r="L261" s="656" t="s">
        <v>59</v>
      </c>
      <c r="M261" s="543" t="s">
        <v>2182</v>
      </c>
      <c r="N261" s="831"/>
    </row>
    <row r="262" spans="1:14" ht="30" customHeight="1">
      <c r="A262" s="578"/>
      <c r="B262" s="609" t="s">
        <v>2274</v>
      </c>
      <c r="C262" s="546" t="s">
        <v>236</v>
      </c>
      <c r="D262" s="547">
        <v>15</v>
      </c>
      <c r="E262" s="547">
        <v>9.2</v>
      </c>
      <c r="F262" s="547">
        <v>17.7</v>
      </c>
      <c r="G262" s="548">
        <v>170</v>
      </c>
      <c r="H262" s="547">
        <v>26.3</v>
      </c>
      <c r="I262" s="547">
        <v>30.8</v>
      </c>
      <c r="J262" s="547">
        <v>1.9</v>
      </c>
      <c r="K262" s="547">
        <v>8.3</v>
      </c>
      <c r="L262" s="636" t="s">
        <v>2275</v>
      </c>
      <c r="M262" s="541"/>
      <c r="N262" s="831"/>
    </row>
    <row r="263" spans="1:14" ht="14.25" customHeight="1">
      <c r="A263" s="578"/>
      <c r="B263" s="609" t="s">
        <v>62</v>
      </c>
      <c r="C263" s="546">
        <v>150</v>
      </c>
      <c r="D263" s="832">
        <v>7.8</v>
      </c>
      <c r="E263" s="832">
        <v>1.9</v>
      </c>
      <c r="F263" s="832">
        <v>13.7</v>
      </c>
      <c r="G263" s="833">
        <v>103</v>
      </c>
      <c r="H263" s="832">
        <v>28</v>
      </c>
      <c r="I263" s="832">
        <v>32.3</v>
      </c>
      <c r="J263" s="832">
        <v>1.2</v>
      </c>
      <c r="K263" s="832">
        <v>6.1</v>
      </c>
      <c r="L263" s="636" t="s">
        <v>63</v>
      </c>
      <c r="M263" s="541"/>
      <c r="N263" s="831"/>
    </row>
    <row r="264" spans="1:14" ht="14.25" customHeight="1">
      <c r="A264" s="578"/>
      <c r="B264" s="618" t="s">
        <v>2093</v>
      </c>
      <c r="C264" s="587">
        <v>180</v>
      </c>
      <c r="D264" s="588">
        <v>0.1</v>
      </c>
      <c r="E264" s="588">
        <v>0</v>
      </c>
      <c r="F264" s="588">
        <v>15.7</v>
      </c>
      <c r="G264" s="589">
        <v>66</v>
      </c>
      <c r="H264" s="588">
        <v>6.2</v>
      </c>
      <c r="I264" s="588">
        <v>1.7</v>
      </c>
      <c r="J264" s="588">
        <v>0.2</v>
      </c>
      <c r="K264" s="588">
        <v>3.4</v>
      </c>
      <c r="L264" s="871" t="s">
        <v>2094</v>
      </c>
      <c r="M264" s="541"/>
      <c r="N264" s="831"/>
    </row>
    <row r="265" spans="1:14" ht="15" customHeight="1">
      <c r="A265" s="578"/>
      <c r="B265" s="612" t="s">
        <v>2291</v>
      </c>
      <c r="C265" s="546">
        <v>30</v>
      </c>
      <c r="D265" s="547">
        <f>C265*1.6/20</f>
        <v>2.4</v>
      </c>
      <c r="E265" s="547">
        <f>C265*0.2/20</f>
        <v>0.3</v>
      </c>
      <c r="F265" s="547">
        <f>C265*9.8/20</f>
        <v>14.7</v>
      </c>
      <c r="G265" s="548">
        <f>C265*48/20</f>
        <v>72</v>
      </c>
      <c r="H265" s="547">
        <f>C265*4.6/20</f>
        <v>6.9</v>
      </c>
      <c r="I265" s="547">
        <f>C265*6.6/20</f>
        <v>9.9</v>
      </c>
      <c r="J265" s="547">
        <f>C265*0.4/20</f>
        <v>0.6</v>
      </c>
      <c r="K265" s="547">
        <v>0</v>
      </c>
      <c r="L265" s="867" t="s">
        <v>35</v>
      </c>
      <c r="M265" s="541"/>
      <c r="N265" s="541"/>
    </row>
    <row r="266" spans="1:14" ht="15" customHeight="1">
      <c r="A266" s="578"/>
      <c r="B266" s="612" t="s">
        <v>2292</v>
      </c>
      <c r="C266" s="546">
        <v>25</v>
      </c>
      <c r="D266" s="547">
        <f>C266*1.3/20</f>
        <v>1.625</v>
      </c>
      <c r="E266" s="547">
        <f>C266*0.2/20</f>
        <v>0.25</v>
      </c>
      <c r="F266" s="547">
        <f>C266*8.2/20</f>
        <v>10.249999999999998</v>
      </c>
      <c r="G266" s="548">
        <f>C266*41/20</f>
        <v>51.25</v>
      </c>
      <c r="H266" s="547">
        <f>C266*7/20</f>
        <v>8.75</v>
      </c>
      <c r="I266" s="547">
        <f>C266*9.4/20</f>
        <v>11.75</v>
      </c>
      <c r="J266" s="547">
        <f>C266*0.8/20</f>
        <v>1</v>
      </c>
      <c r="K266" s="547">
        <v>0</v>
      </c>
      <c r="L266" s="867" t="s">
        <v>37</v>
      </c>
      <c r="M266" s="541"/>
      <c r="N266" s="541"/>
    </row>
    <row r="267" spans="1:14" ht="15" customHeight="1">
      <c r="A267" s="578" t="s">
        <v>38</v>
      </c>
      <c r="B267" s="613"/>
      <c r="C267" s="563">
        <v>592</v>
      </c>
      <c r="D267" s="545">
        <f aca="true" t="shared" si="45" ref="D267:K267">SUM(D261:D266)</f>
        <v>27.425</v>
      </c>
      <c r="E267" s="545">
        <f t="shared" si="45"/>
        <v>13.65</v>
      </c>
      <c r="F267" s="545">
        <f t="shared" si="45"/>
        <v>74.45</v>
      </c>
      <c r="G267" s="544">
        <f t="shared" si="45"/>
        <v>498.25</v>
      </c>
      <c r="H267" s="544">
        <f t="shared" si="45"/>
        <v>91.05000000000001</v>
      </c>
      <c r="I267" s="544">
        <f t="shared" si="45"/>
        <v>92.55</v>
      </c>
      <c r="J267" s="544">
        <f t="shared" si="45"/>
        <v>5.1</v>
      </c>
      <c r="K267" s="544">
        <f t="shared" si="45"/>
        <v>30.799999999999997</v>
      </c>
      <c r="L267" s="868"/>
      <c r="M267" s="541"/>
      <c r="N267" s="815"/>
    </row>
    <row r="268" spans="1:14" ht="30.75" customHeight="1">
      <c r="A268" s="578" t="s">
        <v>39</v>
      </c>
      <c r="B268" s="613"/>
      <c r="C268" s="565"/>
      <c r="D268" s="566"/>
      <c r="E268" s="566"/>
      <c r="F268" s="566"/>
      <c r="G268" s="567"/>
      <c r="H268" s="567"/>
      <c r="I268" s="567"/>
      <c r="J268" s="567"/>
      <c r="K268" s="567"/>
      <c r="L268" s="868"/>
      <c r="M268" s="541"/>
      <c r="N268" s="541"/>
    </row>
    <row r="269" spans="1:14" ht="15" customHeight="1">
      <c r="A269" s="580"/>
      <c r="B269" s="609" t="s">
        <v>2200</v>
      </c>
      <c r="C269" s="728" t="s">
        <v>2235</v>
      </c>
      <c r="D269" s="585">
        <v>0.4</v>
      </c>
      <c r="E269" s="585">
        <v>1.6</v>
      </c>
      <c r="F269" s="585">
        <v>2.6</v>
      </c>
      <c r="G269" s="586">
        <v>26</v>
      </c>
      <c r="H269" s="550">
        <v>6.4</v>
      </c>
      <c r="I269" s="550">
        <v>6.6</v>
      </c>
      <c r="J269" s="550">
        <v>0.2</v>
      </c>
      <c r="K269" s="585">
        <v>3.6</v>
      </c>
      <c r="L269" s="656" t="s">
        <v>200</v>
      </c>
      <c r="M269" s="543" t="s">
        <v>2235</v>
      </c>
      <c r="N269" s="541"/>
    </row>
    <row r="270" spans="1:14" ht="15" customHeight="1">
      <c r="A270" s="578"/>
      <c r="B270" s="609" t="s">
        <v>2262</v>
      </c>
      <c r="C270" s="607">
        <v>155</v>
      </c>
      <c r="D270" s="550">
        <v>16</v>
      </c>
      <c r="E270" s="550">
        <v>9.5</v>
      </c>
      <c r="F270" s="550">
        <v>27.4</v>
      </c>
      <c r="G270" s="551">
        <v>259</v>
      </c>
      <c r="H270" s="550">
        <v>18.5</v>
      </c>
      <c r="I270" s="550">
        <v>28.2</v>
      </c>
      <c r="J270" s="550">
        <v>0.7</v>
      </c>
      <c r="K270" s="550">
        <v>0.3</v>
      </c>
      <c r="L270" s="636" t="s">
        <v>1627</v>
      </c>
      <c r="M270" s="541"/>
      <c r="N270" s="541"/>
    </row>
    <row r="271" spans="1:14" ht="15" customHeight="1">
      <c r="A271" s="578"/>
      <c r="B271" s="609" t="s">
        <v>2229</v>
      </c>
      <c r="C271" s="571">
        <v>110</v>
      </c>
      <c r="D271" s="561">
        <v>3</v>
      </c>
      <c r="E271" s="561">
        <v>0</v>
      </c>
      <c r="F271" s="561">
        <v>13</v>
      </c>
      <c r="G271" s="562">
        <v>90</v>
      </c>
      <c r="H271" s="547">
        <v>130</v>
      </c>
      <c r="I271" s="547">
        <v>14.3</v>
      </c>
      <c r="J271" s="547">
        <v>0.11</v>
      </c>
      <c r="K271" s="547">
        <v>0.7</v>
      </c>
      <c r="L271" s="701" t="s">
        <v>17</v>
      </c>
      <c r="M271" s="541"/>
      <c r="N271" s="541"/>
    </row>
    <row r="272" spans="1:14" ht="15" customHeight="1">
      <c r="A272" s="578"/>
      <c r="B272" s="619" t="s">
        <v>2170</v>
      </c>
      <c r="C272" s="587">
        <v>180</v>
      </c>
      <c r="D272" s="588">
        <v>0.2</v>
      </c>
      <c r="E272" s="588">
        <v>0</v>
      </c>
      <c r="F272" s="588">
        <v>0.1</v>
      </c>
      <c r="G272" s="589">
        <v>1.3</v>
      </c>
      <c r="H272" s="588">
        <v>4</v>
      </c>
      <c r="I272" s="588">
        <v>3.4</v>
      </c>
      <c r="J272" s="588">
        <v>0.6</v>
      </c>
      <c r="K272" s="588">
        <v>0</v>
      </c>
      <c r="L272" s="871" t="s">
        <v>2171</v>
      </c>
      <c r="M272" s="541"/>
      <c r="N272" s="541"/>
    </row>
    <row r="273" spans="1:14" ht="15" customHeight="1">
      <c r="A273" s="578"/>
      <c r="B273" s="568"/>
      <c r="C273" s="546">
        <v>11</v>
      </c>
      <c r="D273" s="547">
        <f>C273*1.3/20</f>
        <v>0.7150000000000001</v>
      </c>
      <c r="E273" s="547">
        <f>C273*0.2/20</f>
        <v>0.11000000000000001</v>
      </c>
      <c r="F273" s="547">
        <f>C273*8.2/20</f>
        <v>4.51</v>
      </c>
      <c r="G273" s="548">
        <f>C273*41/20</f>
        <v>22.55</v>
      </c>
      <c r="H273" s="547">
        <f>C273*7/20</f>
        <v>3.85</v>
      </c>
      <c r="I273" s="547">
        <f>C273*9.4/20</f>
        <v>5.17</v>
      </c>
      <c r="J273" s="547">
        <f>C273*0.8/20</f>
        <v>0.44000000000000006</v>
      </c>
      <c r="K273" s="547">
        <v>0</v>
      </c>
      <c r="L273" s="867" t="s">
        <v>37</v>
      </c>
      <c r="M273" s="541"/>
      <c r="N273" s="541"/>
    </row>
    <row r="274" spans="1:14" ht="15" customHeight="1">
      <c r="A274" s="578" t="s">
        <v>93</v>
      </c>
      <c r="B274" s="613"/>
      <c r="C274" s="544">
        <v>487</v>
      </c>
      <c r="D274" s="544">
        <f aca="true" t="shared" si="46" ref="D274:K274">SUM(D269:D273)</f>
        <v>20.314999999999998</v>
      </c>
      <c r="E274" s="544">
        <f t="shared" si="46"/>
        <v>11.209999999999999</v>
      </c>
      <c r="F274" s="544">
        <f t="shared" si="46"/>
        <v>47.61</v>
      </c>
      <c r="G274" s="544">
        <f t="shared" si="46"/>
        <v>398.85</v>
      </c>
      <c r="H274" s="544">
        <f t="shared" si="46"/>
        <v>162.75</v>
      </c>
      <c r="I274" s="544">
        <f t="shared" si="46"/>
        <v>57.669999999999995</v>
      </c>
      <c r="J274" s="544">
        <f t="shared" si="46"/>
        <v>2.05</v>
      </c>
      <c r="K274" s="544">
        <f t="shared" si="46"/>
        <v>4.6</v>
      </c>
      <c r="L274" s="868"/>
      <c r="M274" s="541"/>
      <c r="N274" s="541"/>
    </row>
    <row r="275" spans="1:14" ht="27.75" customHeight="1">
      <c r="A275" s="578" t="s">
        <v>203</v>
      </c>
      <c r="B275" s="614"/>
      <c r="C275" s="559"/>
      <c r="D275" s="567">
        <f>D257+D259+D267+D274</f>
        <v>56.513333333333335</v>
      </c>
      <c r="E275" s="567">
        <f>E257+E259+E267+E274</f>
        <v>31.759999999999998</v>
      </c>
      <c r="F275" s="567">
        <f>F257+F259+F267+F274</f>
        <v>193.2266666666667</v>
      </c>
      <c r="G275" s="567">
        <f>G257+G267+G274+G259</f>
        <v>1259.7666666666669</v>
      </c>
      <c r="H275" s="567">
        <f>H257+H267+H274+H259</f>
        <v>471.8</v>
      </c>
      <c r="I275" s="567">
        <f>I257+I267+I274+I259</f>
        <v>193.62</v>
      </c>
      <c r="J275" s="567">
        <f>J257+J267+J274+J259</f>
        <v>10.246666666666666</v>
      </c>
      <c r="K275" s="567">
        <f>K257+K267+K274+K259</f>
        <v>39.95</v>
      </c>
      <c r="L275" s="882"/>
      <c r="M275" s="772"/>
      <c r="N275" s="771"/>
    </row>
    <row r="276" spans="1:14" ht="15" customHeight="1">
      <c r="A276" s="834" t="s">
        <v>204</v>
      </c>
      <c r="B276" s="835"/>
      <c r="C276" s="590"/>
      <c r="D276" s="567">
        <f aca="true" t="shared" si="47" ref="D276:K276">D37+D65+D91+D118+D144+D170+D197+D225+D250+D275</f>
        <v>540.9336</v>
      </c>
      <c r="E276" s="567">
        <f t="shared" si="47"/>
        <v>426.1204000000001</v>
      </c>
      <c r="F276" s="567">
        <f t="shared" si="47"/>
        <v>2030.6013000000005</v>
      </c>
      <c r="G276" s="567">
        <f t="shared" si="47"/>
        <v>12599.615</v>
      </c>
      <c r="H276" s="567">
        <f t="shared" si="47"/>
        <v>5345.59</v>
      </c>
      <c r="I276" s="567">
        <f t="shared" si="47"/>
        <v>2003.94</v>
      </c>
      <c r="J276" s="567">
        <f t="shared" si="47"/>
        <v>140.98000000000002</v>
      </c>
      <c r="K276" s="567">
        <f t="shared" si="47"/>
        <v>645.9250000000001</v>
      </c>
      <c r="L276" s="870"/>
      <c r="M276" s="772"/>
      <c r="N276" s="772"/>
    </row>
    <row r="277" spans="1:14" ht="15" customHeight="1">
      <c r="A277" s="834" t="s">
        <v>205</v>
      </c>
      <c r="B277" s="835"/>
      <c r="C277" s="590"/>
      <c r="D277" s="567">
        <f aca="true" t="shared" si="48" ref="D277:K277">D276/10</f>
        <v>54.09336</v>
      </c>
      <c r="E277" s="567">
        <f t="shared" si="48"/>
        <v>42.61204000000001</v>
      </c>
      <c r="F277" s="567">
        <f t="shared" si="48"/>
        <v>203.06013000000004</v>
      </c>
      <c r="G277" s="567">
        <f t="shared" si="48"/>
        <v>1259.9615</v>
      </c>
      <c r="H277" s="567">
        <f t="shared" si="48"/>
        <v>534.559</v>
      </c>
      <c r="I277" s="567">
        <f t="shared" si="48"/>
        <v>200.394</v>
      </c>
      <c r="J277" s="567">
        <f t="shared" si="48"/>
        <v>14.098000000000003</v>
      </c>
      <c r="K277" s="567">
        <f t="shared" si="48"/>
        <v>64.5925</v>
      </c>
      <c r="L277" s="870"/>
      <c r="M277" s="772"/>
      <c r="N277" s="772"/>
    </row>
    <row r="278" spans="1:14" ht="15" customHeight="1">
      <c r="A278" s="836" t="s">
        <v>2247</v>
      </c>
      <c r="B278" s="837"/>
      <c r="C278" s="838"/>
      <c r="D278" s="575" t="s">
        <v>2248</v>
      </c>
      <c r="E278" s="576" t="s">
        <v>2249</v>
      </c>
      <c r="F278" s="576" t="s">
        <v>2250</v>
      </c>
      <c r="G278" s="839">
        <v>1260</v>
      </c>
      <c r="H278" s="840"/>
      <c r="I278" s="840"/>
      <c r="J278" s="840"/>
      <c r="K278" s="840"/>
      <c r="L278" s="886"/>
      <c r="M278" s="841"/>
      <c r="N278" s="776"/>
    </row>
    <row r="279" spans="1:14" ht="15" customHeight="1">
      <c r="A279" s="834" t="s">
        <v>2251</v>
      </c>
      <c r="B279" s="842"/>
      <c r="C279" s="590"/>
      <c r="D279" s="843">
        <f>SUM(D277*4)/G277*100-2</f>
        <v>15.173019969260967</v>
      </c>
      <c r="E279" s="843">
        <f>SUM(E277*9)/G277*100</f>
        <v>30.438101481672263</v>
      </c>
      <c r="F279" s="843">
        <f>SUM(F277*4)/G277*100-7</f>
        <v>57.46550311259513</v>
      </c>
      <c r="G279" s="577">
        <f>G277/G278*100</f>
        <v>99.99694444444444</v>
      </c>
      <c r="H279" s="844"/>
      <c r="I279" s="844"/>
      <c r="J279" s="844"/>
      <c r="K279" s="844"/>
      <c r="L279" s="887"/>
      <c r="M279" s="845"/>
      <c r="N279" s="780"/>
    </row>
    <row r="280" spans="1:12" ht="18.75" customHeight="1">
      <c r="A280" s="863" t="s">
        <v>2325</v>
      </c>
      <c r="B280" s="863"/>
      <c r="C280" s="863"/>
      <c r="D280" s="863"/>
      <c r="E280" s="864"/>
      <c r="F280" s="847"/>
      <c r="G280" s="847"/>
      <c r="H280" s="847"/>
      <c r="I280" s="847"/>
      <c r="J280" s="847"/>
      <c r="K280" s="847"/>
      <c r="L280" s="848"/>
    </row>
    <row r="281" spans="1:12" ht="15" customHeight="1">
      <c r="A281" s="846" t="s">
        <v>2239</v>
      </c>
      <c r="B281" s="913" t="s">
        <v>206</v>
      </c>
      <c r="C281" s="913"/>
      <c r="D281" s="913"/>
      <c r="E281" s="913"/>
      <c r="F281" s="913"/>
      <c r="G281" s="913"/>
      <c r="H281" s="913"/>
      <c r="I281" s="913"/>
      <c r="J281" s="913"/>
      <c r="K281" s="913"/>
      <c r="L281" s="913"/>
    </row>
    <row r="282" spans="2:12" ht="17.25" customHeight="1">
      <c r="B282" s="913" t="s">
        <v>2240</v>
      </c>
      <c r="C282" s="913"/>
      <c r="D282" s="913"/>
      <c r="E282" s="913"/>
      <c r="F282" s="913"/>
      <c r="G282" s="913"/>
      <c r="H282" s="913"/>
      <c r="I282" s="913"/>
      <c r="J282" s="913"/>
      <c r="K282" s="913"/>
      <c r="L282" s="913"/>
    </row>
    <row r="283" spans="2:12" ht="15.75">
      <c r="B283" s="913" t="s">
        <v>2241</v>
      </c>
      <c r="C283" s="913"/>
      <c r="D283" s="913"/>
      <c r="E283" s="913"/>
      <c r="F283" s="913"/>
      <c r="G283" s="913"/>
      <c r="H283" s="913"/>
      <c r="I283" s="913"/>
      <c r="J283" s="913"/>
      <c r="K283" s="913"/>
      <c r="L283" s="913"/>
    </row>
    <row r="289" spans="1:14" ht="18" customHeight="1">
      <c r="A289" s="568"/>
      <c r="B289" s="850"/>
      <c r="C289" s="568"/>
      <c r="D289" s="568"/>
      <c r="E289" s="568"/>
      <c r="F289" s="568"/>
      <c r="G289" s="568"/>
      <c r="H289" s="568"/>
      <c r="I289" s="568"/>
      <c r="J289" s="568"/>
      <c r="K289" s="568"/>
      <c r="L289" s="888"/>
      <c r="M289" s="568"/>
      <c r="N289" s="568"/>
    </row>
    <row r="290" spans="1:14" ht="18" customHeight="1">
      <c r="A290" s="568"/>
      <c r="B290" s="850"/>
      <c r="C290" s="568"/>
      <c r="D290" s="568"/>
      <c r="E290" s="568"/>
      <c r="F290" s="568"/>
      <c r="G290" s="568"/>
      <c r="H290" s="568"/>
      <c r="I290" s="568"/>
      <c r="J290" s="568"/>
      <c r="K290" s="568"/>
      <c r="L290" s="888"/>
      <c r="M290" s="568"/>
      <c r="N290" s="568"/>
    </row>
    <row r="291" spans="1:14" ht="41.25" customHeight="1">
      <c r="A291" s="568"/>
      <c r="B291" s="850"/>
      <c r="C291" s="568"/>
      <c r="D291" s="568"/>
      <c r="E291" s="568"/>
      <c r="F291" s="568"/>
      <c r="G291" s="568"/>
      <c r="H291" s="568"/>
      <c r="I291" s="568"/>
      <c r="J291" s="568"/>
      <c r="K291" s="568"/>
      <c r="L291" s="888"/>
      <c r="M291" s="568"/>
      <c r="N291" s="568"/>
    </row>
    <row r="293" spans="1:14" ht="15" customHeight="1">
      <c r="A293" s="568"/>
      <c r="B293" s="850"/>
      <c r="C293" s="568"/>
      <c r="D293" s="568"/>
      <c r="E293" s="568"/>
      <c r="F293" s="568"/>
      <c r="G293" s="568"/>
      <c r="H293" s="568"/>
      <c r="I293" s="568"/>
      <c r="J293" s="568"/>
      <c r="K293" s="568"/>
      <c r="L293" s="888"/>
      <c r="M293" s="568"/>
      <c r="N293" s="568"/>
    </row>
    <row r="298" spans="1:14" ht="12.75" customHeight="1">
      <c r="A298" s="568"/>
      <c r="B298" s="850"/>
      <c r="C298" s="568"/>
      <c r="D298" s="568"/>
      <c r="E298" s="568"/>
      <c r="F298" s="568"/>
      <c r="G298" s="568"/>
      <c r="H298" s="568"/>
      <c r="I298" s="568"/>
      <c r="J298" s="568"/>
      <c r="K298" s="568"/>
      <c r="L298" s="888"/>
      <c r="M298" s="568"/>
      <c r="N298" s="568"/>
    </row>
    <row r="300" spans="1:14" ht="10.5" customHeight="1">
      <c r="A300" s="568"/>
      <c r="B300" s="850"/>
      <c r="C300" s="568"/>
      <c r="D300" s="568"/>
      <c r="E300" s="568"/>
      <c r="F300" s="568"/>
      <c r="G300" s="568"/>
      <c r="H300" s="568"/>
      <c r="I300" s="568"/>
      <c r="J300" s="568"/>
      <c r="K300" s="568"/>
      <c r="L300" s="888"/>
      <c r="M300" s="568"/>
      <c r="N300" s="568"/>
    </row>
    <row r="308" spans="1:14" ht="25.5" customHeight="1">
      <c r="A308" s="568"/>
      <c r="B308" s="850"/>
      <c r="C308" s="568"/>
      <c r="D308" s="568"/>
      <c r="E308" s="568"/>
      <c r="F308" s="568"/>
      <c r="G308" s="568"/>
      <c r="H308" s="568"/>
      <c r="I308" s="568"/>
      <c r="J308" s="568"/>
      <c r="K308" s="568"/>
      <c r="L308" s="888"/>
      <c r="M308" s="568"/>
      <c r="N308" s="568"/>
    </row>
    <row r="311" spans="1:14" ht="15" customHeight="1">
      <c r="A311" s="568"/>
      <c r="B311" s="850"/>
      <c r="C311" s="568"/>
      <c r="D311" s="568"/>
      <c r="E311" s="568"/>
      <c r="F311" s="568"/>
      <c r="G311" s="568"/>
      <c r="H311" s="568"/>
      <c r="I311" s="568"/>
      <c r="J311" s="568"/>
      <c r="K311" s="568"/>
      <c r="L311" s="888"/>
      <c r="M311" s="568"/>
      <c r="N311" s="568"/>
    </row>
    <row r="317" spans="1:14" ht="40.5" customHeight="1">
      <c r="A317" s="568"/>
      <c r="B317" s="850"/>
      <c r="C317" s="568"/>
      <c r="D317" s="568"/>
      <c r="E317" s="568"/>
      <c r="F317" s="568"/>
      <c r="G317" s="568"/>
      <c r="H317" s="568"/>
      <c r="I317" s="568"/>
      <c r="J317" s="568"/>
      <c r="K317" s="568"/>
      <c r="L317" s="888"/>
      <c r="M317" s="568"/>
      <c r="N317" s="568"/>
    </row>
  </sheetData>
  <sheetProtection selectLockedCells="1" selectUnlockedCells="1"/>
  <mergeCells count="25">
    <mergeCell ref="M41:N41"/>
    <mergeCell ref="A145:G145"/>
    <mergeCell ref="A171:G171"/>
    <mergeCell ref="A198:G198"/>
    <mergeCell ref="A226:G226"/>
    <mergeCell ref="A251:G251"/>
    <mergeCell ref="G10:G11"/>
    <mergeCell ref="H10:J10"/>
    <mergeCell ref="K10:K11"/>
    <mergeCell ref="B281:L281"/>
    <mergeCell ref="L10:L11"/>
    <mergeCell ref="A12:G12"/>
    <mergeCell ref="A38:G38"/>
    <mergeCell ref="A66:G66"/>
    <mergeCell ref="A92:G92"/>
    <mergeCell ref="A119:G119"/>
    <mergeCell ref="B282:L282"/>
    <mergeCell ref="B283:L283"/>
    <mergeCell ref="A7:L7"/>
    <mergeCell ref="A8:L8"/>
    <mergeCell ref="A9:L9"/>
    <mergeCell ref="A10:A11"/>
    <mergeCell ref="B10:B11"/>
    <mergeCell ref="C10:C11"/>
    <mergeCell ref="D10:F10"/>
  </mergeCells>
  <printOptions/>
  <pageMargins left="0.2362204724409449" right="0.2362204724409449" top="0.2755905511811024" bottom="0.15748031496062992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74"/>
  <sheetViews>
    <sheetView zoomScale="98" zoomScaleNormal="98" zoomScalePageLayoutView="0" workbookViewId="0" topLeftCell="B147">
      <selection activeCell="B159" sqref="B159:L159"/>
    </sheetView>
  </sheetViews>
  <sheetFormatPr defaultColWidth="11.25390625" defaultRowHeight="12.75"/>
  <cols>
    <col min="1" max="1" width="0" style="99" hidden="1" customWidth="1"/>
    <col min="2" max="2" width="51.625" style="100" customWidth="1"/>
    <col min="3" max="3" width="11.25390625" style="101" customWidth="1"/>
    <col min="4" max="11" width="11.25390625" style="102" customWidth="1"/>
    <col min="12" max="12" width="21.25390625" style="103" customWidth="1"/>
    <col min="13" max="13" width="30.625" style="99" customWidth="1"/>
    <col min="14" max="16384" width="11.25390625" style="99" customWidth="1"/>
  </cols>
  <sheetData>
    <row r="1" spans="2:13" ht="15.75" customHeight="1">
      <c r="B1" s="923" t="s">
        <v>1</v>
      </c>
      <c r="C1" s="924" t="s">
        <v>212</v>
      </c>
      <c r="D1" s="924" t="s">
        <v>213</v>
      </c>
      <c r="E1" s="924"/>
      <c r="F1" s="924"/>
      <c r="G1" s="924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2:13" ht="49.5" customHeight="1">
      <c r="B2" s="923"/>
      <c r="C2" s="924"/>
      <c r="D2" s="46" t="s">
        <v>217</v>
      </c>
      <c r="E2" s="46" t="s">
        <v>218</v>
      </c>
      <c r="F2" s="46" t="s">
        <v>219</v>
      </c>
      <c r="G2" s="46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>
      <c r="A3" s="104" t="s">
        <v>221</v>
      </c>
      <c r="B3" s="6" t="s">
        <v>222</v>
      </c>
      <c r="C3" s="12">
        <v>200</v>
      </c>
      <c r="D3" s="8">
        <v>1.288</v>
      </c>
      <c r="E3" s="8">
        <v>3.872</v>
      </c>
      <c r="F3" s="8">
        <v>8.744</v>
      </c>
      <c r="G3" s="9">
        <v>75</v>
      </c>
      <c r="H3" s="57">
        <v>37.7</v>
      </c>
      <c r="I3" s="57">
        <v>18.6</v>
      </c>
      <c r="J3" s="57">
        <v>0.9</v>
      </c>
      <c r="K3" s="8">
        <v>8.424</v>
      </c>
      <c r="L3" s="16" t="s">
        <v>223</v>
      </c>
      <c r="M3" s="45"/>
    </row>
    <row r="4" spans="1:13" ht="15.75">
      <c r="A4" s="104"/>
      <c r="B4" s="6" t="s">
        <v>222</v>
      </c>
      <c r="C4" s="12">
        <v>150</v>
      </c>
      <c r="D4" s="8">
        <v>0.9660000000000001</v>
      </c>
      <c r="E4" s="8">
        <v>2.904</v>
      </c>
      <c r="F4" s="8">
        <v>6.558000000000001</v>
      </c>
      <c r="G4" s="9">
        <v>56.25</v>
      </c>
      <c r="H4" s="57">
        <v>28.3</v>
      </c>
      <c r="I4" s="57">
        <v>14</v>
      </c>
      <c r="J4" s="57">
        <v>0.6</v>
      </c>
      <c r="K4" s="8">
        <v>6.318</v>
      </c>
      <c r="L4" s="16" t="s">
        <v>223</v>
      </c>
      <c r="M4" s="45"/>
    </row>
    <row r="5" spans="1:13" ht="15.75">
      <c r="A5" s="105"/>
      <c r="B5" s="6" t="s">
        <v>224</v>
      </c>
      <c r="C5" s="12">
        <v>200</v>
      </c>
      <c r="D5" s="8">
        <v>1.456</v>
      </c>
      <c r="E5" s="8">
        <v>3.928</v>
      </c>
      <c r="F5" s="8">
        <v>10.192</v>
      </c>
      <c r="G5" s="9">
        <v>82</v>
      </c>
      <c r="H5" s="57">
        <v>35.5</v>
      </c>
      <c r="I5" s="57">
        <v>21</v>
      </c>
      <c r="J5" s="57">
        <v>1</v>
      </c>
      <c r="K5" s="8">
        <v>8.223999999999998</v>
      </c>
      <c r="L5" s="16" t="s">
        <v>225</v>
      </c>
      <c r="M5" s="45"/>
    </row>
    <row r="6" spans="1:13" ht="15.75">
      <c r="A6" s="104" t="s">
        <v>226</v>
      </c>
      <c r="B6" s="6" t="s">
        <v>224</v>
      </c>
      <c r="C6" s="12">
        <v>150</v>
      </c>
      <c r="D6" s="8">
        <v>1.092</v>
      </c>
      <c r="E6" s="8">
        <v>2.946</v>
      </c>
      <c r="F6" s="8">
        <v>7.644</v>
      </c>
      <c r="G6" s="9">
        <v>61.5</v>
      </c>
      <c r="H6" s="57">
        <v>26.63</v>
      </c>
      <c r="I6" s="57">
        <v>15.75</v>
      </c>
      <c r="J6" s="57">
        <v>0.72</v>
      </c>
      <c r="K6" s="8">
        <v>6.167999999999998</v>
      </c>
      <c r="L6" s="16" t="s">
        <v>225</v>
      </c>
      <c r="M6" s="45"/>
    </row>
    <row r="7" spans="1:13" ht="15.75">
      <c r="A7" s="104"/>
      <c r="B7" s="6" t="s">
        <v>227</v>
      </c>
      <c r="C7" s="12">
        <v>200</v>
      </c>
      <c r="D7" s="8">
        <v>1.632</v>
      </c>
      <c r="E7" s="8">
        <v>3.6</v>
      </c>
      <c r="F7" s="8">
        <v>9</v>
      </c>
      <c r="G7" s="9">
        <v>83</v>
      </c>
      <c r="H7" s="57">
        <v>29.3</v>
      </c>
      <c r="I7" s="57">
        <v>23.96</v>
      </c>
      <c r="J7" s="57">
        <v>1.07</v>
      </c>
      <c r="K7" s="8">
        <v>7.2</v>
      </c>
      <c r="L7" s="16" t="s">
        <v>228</v>
      </c>
      <c r="M7" s="45"/>
    </row>
    <row r="8" spans="1:13" ht="15.75">
      <c r="A8" s="105"/>
      <c r="B8" s="6" t="s">
        <v>227</v>
      </c>
      <c r="C8" s="12">
        <v>150</v>
      </c>
      <c r="D8" s="8">
        <v>1.2240000000000002</v>
      </c>
      <c r="E8" s="8">
        <v>3</v>
      </c>
      <c r="F8" s="8">
        <v>7.5</v>
      </c>
      <c r="G8" s="9">
        <v>62</v>
      </c>
      <c r="H8" s="57">
        <v>21.98</v>
      </c>
      <c r="I8" s="57">
        <v>17.97</v>
      </c>
      <c r="J8" s="57">
        <v>0.8</v>
      </c>
      <c r="K8" s="8">
        <v>5.268</v>
      </c>
      <c r="L8" s="16" t="s">
        <v>228</v>
      </c>
      <c r="M8" s="45"/>
    </row>
    <row r="9" spans="1:13" ht="15.75">
      <c r="A9" s="104" t="s">
        <v>229</v>
      </c>
      <c r="B9" s="6" t="s">
        <v>230</v>
      </c>
      <c r="C9" s="12">
        <v>200</v>
      </c>
      <c r="D9" s="8">
        <v>1.496</v>
      </c>
      <c r="E9" s="8">
        <v>4.024</v>
      </c>
      <c r="F9" s="8">
        <v>8.9</v>
      </c>
      <c r="G9" s="9">
        <v>78</v>
      </c>
      <c r="H9" s="22">
        <v>32.5</v>
      </c>
      <c r="I9" s="22">
        <v>22.8</v>
      </c>
      <c r="J9" s="22">
        <v>1.1</v>
      </c>
      <c r="K9" s="8">
        <v>10.495999999999997</v>
      </c>
      <c r="L9" s="16" t="s">
        <v>231</v>
      </c>
      <c r="M9" s="45"/>
    </row>
    <row r="10" spans="1:13" ht="15.75">
      <c r="A10" s="104"/>
      <c r="B10" s="6" t="s">
        <v>230</v>
      </c>
      <c r="C10" s="12">
        <v>150</v>
      </c>
      <c r="D10" s="8">
        <v>1.122</v>
      </c>
      <c r="E10" s="8">
        <v>3.0180000000000002</v>
      </c>
      <c r="F10" s="8">
        <v>6.636</v>
      </c>
      <c r="G10" s="9">
        <v>58</v>
      </c>
      <c r="H10" s="22">
        <v>24.4</v>
      </c>
      <c r="I10" s="22">
        <v>17.1</v>
      </c>
      <c r="J10" s="22">
        <v>0.8</v>
      </c>
      <c r="K10" s="8">
        <v>7.871999999999999</v>
      </c>
      <c r="L10" s="16" t="s">
        <v>231</v>
      </c>
      <c r="M10" s="45"/>
    </row>
    <row r="11" spans="1:13" ht="15.75">
      <c r="A11" s="105"/>
      <c r="B11" s="6" t="s">
        <v>185</v>
      </c>
      <c r="C11" s="18">
        <v>200</v>
      </c>
      <c r="D11" s="8">
        <v>2.8320000000000003</v>
      </c>
      <c r="E11" s="8">
        <v>4.08</v>
      </c>
      <c r="F11" s="8">
        <v>10.4</v>
      </c>
      <c r="G11" s="9">
        <v>90</v>
      </c>
      <c r="H11" s="23">
        <v>40.2</v>
      </c>
      <c r="I11" s="23">
        <v>27.6</v>
      </c>
      <c r="J11" s="23">
        <v>1.4</v>
      </c>
      <c r="K11" s="8">
        <v>5.024</v>
      </c>
      <c r="L11" s="16" t="s">
        <v>186</v>
      </c>
      <c r="M11" s="45"/>
    </row>
    <row r="12" spans="1:13" ht="15.75">
      <c r="A12" s="104" t="s">
        <v>232</v>
      </c>
      <c r="B12" s="6" t="s">
        <v>185</v>
      </c>
      <c r="C12" s="18">
        <v>150</v>
      </c>
      <c r="D12" s="8">
        <v>1.6992000000000003</v>
      </c>
      <c r="E12" s="8">
        <v>2.4479999999999995</v>
      </c>
      <c r="F12" s="8">
        <v>6.1</v>
      </c>
      <c r="G12" s="9">
        <v>53</v>
      </c>
      <c r="H12" s="23">
        <v>30.2</v>
      </c>
      <c r="I12" s="23">
        <v>20.7</v>
      </c>
      <c r="J12" s="23">
        <v>1</v>
      </c>
      <c r="K12" s="8">
        <v>3.8</v>
      </c>
      <c r="L12" s="16" t="s">
        <v>186</v>
      </c>
      <c r="M12" s="45"/>
    </row>
    <row r="13" spans="1:13" ht="15.75">
      <c r="A13" s="104"/>
      <c r="B13" s="6" t="s">
        <v>233</v>
      </c>
      <c r="C13" s="18" t="s">
        <v>234</v>
      </c>
      <c r="D13" s="8">
        <v>7.912000000000001</v>
      </c>
      <c r="E13" s="8">
        <v>5.816</v>
      </c>
      <c r="F13" s="8">
        <v>10.984</v>
      </c>
      <c r="G13" s="9">
        <v>128</v>
      </c>
      <c r="H13" s="23">
        <v>49.6</v>
      </c>
      <c r="I13" s="23">
        <v>36.6</v>
      </c>
      <c r="J13" s="23">
        <v>1.8</v>
      </c>
      <c r="K13" s="8">
        <v>12.495999999999999</v>
      </c>
      <c r="L13" s="16" t="s">
        <v>235</v>
      </c>
      <c r="M13" s="45"/>
    </row>
    <row r="14" spans="1:13" ht="15.75">
      <c r="A14" s="105"/>
      <c r="B14" s="6" t="s">
        <v>233</v>
      </c>
      <c r="C14" s="18" t="s">
        <v>236</v>
      </c>
      <c r="D14" s="8">
        <v>4.7472</v>
      </c>
      <c r="E14" s="8">
        <v>3.4896</v>
      </c>
      <c r="F14" s="8">
        <v>6.590400000000001</v>
      </c>
      <c r="G14" s="9">
        <v>77</v>
      </c>
      <c r="H14" s="23">
        <v>36.75</v>
      </c>
      <c r="I14" s="23">
        <v>27.45</v>
      </c>
      <c r="J14" s="23">
        <v>1.32</v>
      </c>
      <c r="K14" s="8">
        <v>7.497599999999999</v>
      </c>
      <c r="L14" s="16" t="s">
        <v>235</v>
      </c>
      <c r="M14" s="45"/>
    </row>
    <row r="15" spans="1:13" ht="15.75">
      <c r="A15" s="104" t="s">
        <v>237</v>
      </c>
      <c r="B15" s="6" t="s">
        <v>238</v>
      </c>
      <c r="C15" s="18">
        <v>200</v>
      </c>
      <c r="D15" s="8">
        <v>1.36</v>
      </c>
      <c r="E15" s="8">
        <v>3.8560000000000003</v>
      </c>
      <c r="F15" s="8">
        <v>5.343999999999999</v>
      </c>
      <c r="G15" s="9">
        <v>62</v>
      </c>
      <c r="H15" s="22">
        <v>40.2</v>
      </c>
      <c r="I15" s="22">
        <v>14.6</v>
      </c>
      <c r="J15" s="22">
        <v>0.52</v>
      </c>
      <c r="K15" s="8">
        <v>16.024</v>
      </c>
      <c r="L15" s="16" t="s">
        <v>239</v>
      </c>
      <c r="M15" s="45"/>
    </row>
    <row r="16" spans="1:13" ht="15.75">
      <c r="A16" s="104"/>
      <c r="B16" s="6" t="s">
        <v>238</v>
      </c>
      <c r="C16" s="18">
        <v>180</v>
      </c>
      <c r="D16" s="8">
        <v>1.2</v>
      </c>
      <c r="E16" s="8">
        <v>3.5</v>
      </c>
      <c r="F16" s="8">
        <v>4.8</v>
      </c>
      <c r="G16" s="9">
        <v>56</v>
      </c>
      <c r="H16" s="8">
        <v>36.2</v>
      </c>
      <c r="I16" s="8">
        <v>13.1</v>
      </c>
      <c r="J16" s="8">
        <v>0.5</v>
      </c>
      <c r="K16" s="8">
        <v>14.4</v>
      </c>
      <c r="L16" s="16" t="s">
        <v>239</v>
      </c>
      <c r="M16" s="45"/>
    </row>
    <row r="17" spans="1:13" ht="15.75">
      <c r="A17" s="104"/>
      <c r="B17" s="6" t="s">
        <v>238</v>
      </c>
      <c r="C17" s="18">
        <v>150</v>
      </c>
      <c r="D17" s="8">
        <v>1.02</v>
      </c>
      <c r="E17" s="8">
        <v>2.8920000000000003</v>
      </c>
      <c r="F17" s="8">
        <v>4.008</v>
      </c>
      <c r="G17" s="9">
        <v>46</v>
      </c>
      <c r="H17" s="22">
        <v>30.1</v>
      </c>
      <c r="I17" s="22">
        <v>10.95</v>
      </c>
      <c r="J17" s="22">
        <v>0.4</v>
      </c>
      <c r="K17" s="8">
        <v>12.018000000000002</v>
      </c>
      <c r="L17" s="16" t="s">
        <v>239</v>
      </c>
      <c r="M17" s="45"/>
    </row>
    <row r="18" spans="1:13" ht="15.75">
      <c r="A18" s="105"/>
      <c r="B18" s="6" t="s">
        <v>29</v>
      </c>
      <c r="C18" s="18">
        <v>200</v>
      </c>
      <c r="D18" s="8">
        <v>1.392</v>
      </c>
      <c r="E18" s="8">
        <v>3.904</v>
      </c>
      <c r="F18" s="8">
        <v>6.784</v>
      </c>
      <c r="G18" s="9">
        <v>68</v>
      </c>
      <c r="H18" s="23">
        <v>34.7</v>
      </c>
      <c r="I18" s="23">
        <v>17.9</v>
      </c>
      <c r="J18" s="23">
        <v>0.64</v>
      </c>
      <c r="K18" s="8">
        <v>14.776</v>
      </c>
      <c r="L18" s="16" t="s">
        <v>30</v>
      </c>
      <c r="M18" s="45"/>
    </row>
    <row r="19" spans="1:13" ht="15.75">
      <c r="A19" s="104" t="s">
        <v>240</v>
      </c>
      <c r="B19" s="6" t="s">
        <v>29</v>
      </c>
      <c r="C19" s="18">
        <v>150</v>
      </c>
      <c r="D19" s="8">
        <v>1.044</v>
      </c>
      <c r="E19" s="8">
        <v>2.928</v>
      </c>
      <c r="F19" s="8">
        <v>5.088</v>
      </c>
      <c r="G19" s="9">
        <v>51</v>
      </c>
      <c r="H19" s="23">
        <v>26</v>
      </c>
      <c r="I19" s="23">
        <v>13.4</v>
      </c>
      <c r="J19" s="23">
        <v>0.48</v>
      </c>
      <c r="K19" s="8">
        <v>11.082</v>
      </c>
      <c r="L19" s="16" t="s">
        <v>30</v>
      </c>
      <c r="M19" s="45"/>
    </row>
    <row r="20" spans="1:13" ht="15.75">
      <c r="A20" s="104"/>
      <c r="B20" s="6" t="s">
        <v>241</v>
      </c>
      <c r="C20" s="18">
        <v>200</v>
      </c>
      <c r="D20" s="8">
        <v>1.208</v>
      </c>
      <c r="E20" s="8">
        <v>3.84</v>
      </c>
      <c r="F20" s="8">
        <v>3.8079999999999994</v>
      </c>
      <c r="G20" s="9">
        <v>55</v>
      </c>
      <c r="H20" s="23">
        <v>37.26</v>
      </c>
      <c r="I20" s="23">
        <v>13.66</v>
      </c>
      <c r="J20" s="23">
        <v>0.49</v>
      </c>
      <c r="K20" s="8">
        <v>10.032</v>
      </c>
      <c r="L20" s="16" t="s">
        <v>242</v>
      </c>
      <c r="M20" s="45"/>
    </row>
    <row r="21" spans="1:13" ht="15.75">
      <c r="A21" s="105"/>
      <c r="B21" s="6" t="s">
        <v>241</v>
      </c>
      <c r="C21" s="18">
        <v>150</v>
      </c>
      <c r="D21" s="8">
        <v>0.906</v>
      </c>
      <c r="E21" s="8">
        <v>2.88</v>
      </c>
      <c r="F21" s="8">
        <v>2.856</v>
      </c>
      <c r="G21" s="9">
        <v>40.95</v>
      </c>
      <c r="H21" s="23">
        <v>27.9</v>
      </c>
      <c r="I21" s="23">
        <v>10.2</v>
      </c>
      <c r="J21" s="23">
        <v>0.4</v>
      </c>
      <c r="K21" s="8">
        <v>7.523999999999999</v>
      </c>
      <c r="L21" s="16" t="s">
        <v>242</v>
      </c>
      <c r="M21" s="45"/>
    </row>
    <row r="22" spans="1:13" ht="15.75">
      <c r="A22" s="104" t="s">
        <v>243</v>
      </c>
      <c r="B22" s="6" t="s">
        <v>244</v>
      </c>
      <c r="C22" s="18">
        <v>200</v>
      </c>
      <c r="D22" s="8">
        <v>1.296</v>
      </c>
      <c r="E22" s="8">
        <v>3.8960000000000004</v>
      </c>
      <c r="F22" s="8">
        <v>5.392</v>
      </c>
      <c r="G22" s="9">
        <v>62</v>
      </c>
      <c r="H22" s="23">
        <v>34.2</v>
      </c>
      <c r="I22" s="23">
        <v>16.1</v>
      </c>
      <c r="J22" s="23">
        <v>0.6</v>
      </c>
      <c r="K22" s="8">
        <v>10.6</v>
      </c>
      <c r="L22" s="16" t="s">
        <v>245</v>
      </c>
      <c r="M22" s="45"/>
    </row>
    <row r="23" spans="1:13" ht="15.75">
      <c r="A23" s="104"/>
      <c r="B23" s="6" t="s">
        <v>244</v>
      </c>
      <c r="C23" s="18">
        <v>150</v>
      </c>
      <c r="D23" s="8">
        <v>0.9720000000000001</v>
      </c>
      <c r="E23" s="8">
        <v>2.922</v>
      </c>
      <c r="F23" s="8">
        <v>4.0440000000000005</v>
      </c>
      <c r="G23" s="9">
        <v>46</v>
      </c>
      <c r="H23" s="23">
        <v>25.63</v>
      </c>
      <c r="I23" s="23">
        <v>12.09</v>
      </c>
      <c r="J23" s="23">
        <v>0.44</v>
      </c>
      <c r="K23" s="8">
        <v>7.974</v>
      </c>
      <c r="L23" s="16" t="s">
        <v>245</v>
      </c>
      <c r="M23" s="45"/>
    </row>
    <row r="24" spans="1:13" ht="15.75">
      <c r="A24" s="105"/>
      <c r="B24" s="6" t="s">
        <v>246</v>
      </c>
      <c r="C24" s="12">
        <v>200</v>
      </c>
      <c r="D24" s="8">
        <v>1.616</v>
      </c>
      <c r="E24" s="8">
        <v>3.9439999999999995</v>
      </c>
      <c r="F24" s="8">
        <v>5.88</v>
      </c>
      <c r="G24" s="9">
        <v>65</v>
      </c>
      <c r="H24" s="19">
        <v>35.3</v>
      </c>
      <c r="I24" s="19">
        <v>18.5</v>
      </c>
      <c r="J24" s="19">
        <v>0.7</v>
      </c>
      <c r="K24" s="8">
        <v>9.48</v>
      </c>
      <c r="L24" s="16" t="s">
        <v>247</v>
      </c>
      <c r="M24" s="45" t="s">
        <v>248</v>
      </c>
    </row>
    <row r="25" spans="1:13" ht="15.75">
      <c r="A25" s="104" t="s">
        <v>249</v>
      </c>
      <c r="B25" s="6" t="s">
        <v>246</v>
      </c>
      <c r="C25" s="12">
        <v>150</v>
      </c>
      <c r="D25" s="8">
        <v>1.2</v>
      </c>
      <c r="E25" s="8">
        <v>3</v>
      </c>
      <c r="F25" s="8">
        <v>4.4</v>
      </c>
      <c r="G25" s="9">
        <v>49</v>
      </c>
      <c r="H25" s="22">
        <v>26.48</v>
      </c>
      <c r="I25" s="22">
        <v>13.89</v>
      </c>
      <c r="J25" s="22">
        <v>0.51</v>
      </c>
      <c r="K25" s="8">
        <v>7.1</v>
      </c>
      <c r="L25" s="16" t="s">
        <v>247</v>
      </c>
      <c r="M25" s="45" t="s">
        <v>248</v>
      </c>
    </row>
    <row r="26" spans="1:13" ht="15.75">
      <c r="A26" s="104" t="s">
        <v>249</v>
      </c>
      <c r="B26" s="6" t="s">
        <v>250</v>
      </c>
      <c r="C26" s="12">
        <v>200</v>
      </c>
      <c r="D26" s="8">
        <v>1.5359999999999998</v>
      </c>
      <c r="E26" s="8">
        <v>3.8560000000000003</v>
      </c>
      <c r="F26" s="8">
        <v>5.88</v>
      </c>
      <c r="G26" s="9">
        <v>64</v>
      </c>
      <c r="H26" s="19">
        <v>35.7</v>
      </c>
      <c r="I26" s="19">
        <v>16.8</v>
      </c>
      <c r="J26" s="19">
        <v>0.6</v>
      </c>
      <c r="K26" s="8">
        <v>9.48</v>
      </c>
      <c r="L26" s="16" t="s">
        <v>247</v>
      </c>
      <c r="M26" s="45" t="s">
        <v>251</v>
      </c>
    </row>
    <row r="27" spans="1:13" ht="15.75">
      <c r="A27" s="104" t="s">
        <v>249</v>
      </c>
      <c r="B27" s="6" t="s">
        <v>250</v>
      </c>
      <c r="C27" s="12">
        <v>150</v>
      </c>
      <c r="D27" s="8">
        <v>1.152</v>
      </c>
      <c r="E27" s="8">
        <v>2.8920000000000003</v>
      </c>
      <c r="F27" s="8">
        <v>4.41</v>
      </c>
      <c r="G27" s="9">
        <v>48</v>
      </c>
      <c r="H27" s="22">
        <v>26.81</v>
      </c>
      <c r="I27" s="22">
        <v>12.6</v>
      </c>
      <c r="J27" s="22">
        <v>0.48</v>
      </c>
      <c r="K27" s="8">
        <v>7.11</v>
      </c>
      <c r="L27" s="16" t="s">
        <v>247</v>
      </c>
      <c r="M27" s="45" t="s">
        <v>251</v>
      </c>
    </row>
    <row r="28" spans="1:13" ht="15.75">
      <c r="A28" s="104" t="s">
        <v>252</v>
      </c>
      <c r="B28" s="6" t="s">
        <v>253</v>
      </c>
      <c r="C28" s="12">
        <v>200</v>
      </c>
      <c r="D28" s="8">
        <v>1.5</v>
      </c>
      <c r="E28" s="8">
        <v>3.9</v>
      </c>
      <c r="F28" s="8">
        <v>6.1</v>
      </c>
      <c r="G28" s="9">
        <v>65</v>
      </c>
      <c r="H28" s="19">
        <v>34.5</v>
      </c>
      <c r="I28" s="19">
        <v>17.2</v>
      </c>
      <c r="J28" s="19">
        <v>0.6</v>
      </c>
      <c r="K28" s="8">
        <v>9.48</v>
      </c>
      <c r="L28" s="16" t="s">
        <v>247</v>
      </c>
      <c r="M28" s="45" t="s">
        <v>254</v>
      </c>
    </row>
    <row r="29" spans="1:13" ht="15.75">
      <c r="A29" s="104" t="s">
        <v>252</v>
      </c>
      <c r="B29" s="6" t="s">
        <v>253</v>
      </c>
      <c r="C29" s="12">
        <v>150</v>
      </c>
      <c r="D29" s="8">
        <v>1.1</v>
      </c>
      <c r="E29" s="8">
        <v>2.9</v>
      </c>
      <c r="F29" s="8">
        <v>4.6</v>
      </c>
      <c r="G29" s="9">
        <v>49</v>
      </c>
      <c r="H29" s="22">
        <v>25.9</v>
      </c>
      <c r="I29" s="22">
        <v>12.9</v>
      </c>
      <c r="J29" s="22">
        <v>0.45</v>
      </c>
      <c r="K29" s="8">
        <v>7.1</v>
      </c>
      <c r="L29" s="16" t="s">
        <v>247</v>
      </c>
      <c r="M29" s="45" t="s">
        <v>254</v>
      </c>
    </row>
    <row r="30" spans="1:13" ht="15.75">
      <c r="A30" s="104" t="s">
        <v>252</v>
      </c>
      <c r="B30" s="6" t="s">
        <v>80</v>
      </c>
      <c r="C30" s="18">
        <v>200</v>
      </c>
      <c r="D30" s="8">
        <v>1.656</v>
      </c>
      <c r="E30" s="8">
        <v>4.072</v>
      </c>
      <c r="F30" s="8">
        <v>11.816</v>
      </c>
      <c r="G30" s="9">
        <v>91</v>
      </c>
      <c r="H30" s="57">
        <v>28.1</v>
      </c>
      <c r="I30" s="57">
        <v>22.2</v>
      </c>
      <c r="J30" s="57">
        <v>0.8</v>
      </c>
      <c r="K30" s="8">
        <v>9.448</v>
      </c>
      <c r="L30" s="16" t="s">
        <v>81</v>
      </c>
      <c r="M30" s="45"/>
    </row>
    <row r="31" spans="1:13" ht="15.75">
      <c r="A31" s="104" t="s">
        <v>255</v>
      </c>
      <c r="B31" s="6" t="s">
        <v>80</v>
      </c>
      <c r="C31" s="18">
        <v>150</v>
      </c>
      <c r="D31" s="8">
        <v>0.9935999999999999</v>
      </c>
      <c r="E31" s="8">
        <v>2.4432</v>
      </c>
      <c r="F31" s="8">
        <v>7.0896</v>
      </c>
      <c r="G31" s="9">
        <v>54</v>
      </c>
      <c r="H31" s="57">
        <v>21.09</v>
      </c>
      <c r="I31" s="57">
        <v>16.68</v>
      </c>
      <c r="J31" s="57">
        <v>0.62</v>
      </c>
      <c r="K31" s="8">
        <v>7.086</v>
      </c>
      <c r="L31" s="16" t="s">
        <v>81</v>
      </c>
      <c r="M31" s="45"/>
    </row>
    <row r="32" spans="1:13" ht="15.75">
      <c r="A32" s="104"/>
      <c r="B32" s="6" t="s">
        <v>256</v>
      </c>
      <c r="C32" s="12">
        <v>200</v>
      </c>
      <c r="D32" s="8">
        <v>1.68</v>
      </c>
      <c r="E32" s="8">
        <v>4.096</v>
      </c>
      <c r="F32" s="8">
        <v>13.272</v>
      </c>
      <c r="G32" s="9">
        <v>97</v>
      </c>
      <c r="H32" s="57">
        <v>21.2</v>
      </c>
      <c r="I32" s="57">
        <v>20.7</v>
      </c>
      <c r="J32" s="57">
        <f>J31/150*200</f>
        <v>0.8266666666666667</v>
      </c>
      <c r="K32" s="8">
        <v>6.032</v>
      </c>
      <c r="L32" s="16" t="s">
        <v>257</v>
      </c>
      <c r="M32" s="45" t="s">
        <v>251</v>
      </c>
    </row>
    <row r="33" spans="1:13" ht="15.75">
      <c r="A33" s="105"/>
      <c r="B33" s="6" t="s">
        <v>256</v>
      </c>
      <c r="C33" s="12">
        <v>150</v>
      </c>
      <c r="D33" s="8">
        <v>1.26</v>
      </c>
      <c r="E33" s="8">
        <v>3.072</v>
      </c>
      <c r="F33" s="8">
        <v>9.954</v>
      </c>
      <c r="G33" s="9">
        <v>73</v>
      </c>
      <c r="H33" s="57">
        <v>15.87</v>
      </c>
      <c r="I33" s="57">
        <v>15.54</v>
      </c>
      <c r="J33" s="57">
        <v>0.58</v>
      </c>
      <c r="K33" s="8">
        <v>4.524</v>
      </c>
      <c r="L33" s="16" t="s">
        <v>257</v>
      </c>
      <c r="M33" s="45" t="s">
        <v>251</v>
      </c>
    </row>
    <row r="34" spans="1:13" ht="15.75">
      <c r="A34" s="104" t="s">
        <v>258</v>
      </c>
      <c r="B34" s="6" t="s">
        <v>259</v>
      </c>
      <c r="C34" s="12">
        <v>200</v>
      </c>
      <c r="D34" s="8">
        <v>1.6</v>
      </c>
      <c r="E34" s="8">
        <v>4.088</v>
      </c>
      <c r="F34" s="8">
        <v>13.328000000000001</v>
      </c>
      <c r="G34" s="9">
        <v>97</v>
      </c>
      <c r="H34" s="57">
        <v>20</v>
      </c>
      <c r="I34" s="57">
        <v>21.1</v>
      </c>
      <c r="J34" s="57">
        <v>0.7</v>
      </c>
      <c r="K34" s="8">
        <v>6.032</v>
      </c>
      <c r="L34" s="16" t="s">
        <v>257</v>
      </c>
      <c r="M34" s="45" t="s">
        <v>254</v>
      </c>
    </row>
    <row r="35" spans="1:13" ht="15.75">
      <c r="A35" s="104"/>
      <c r="B35" s="6" t="s">
        <v>259</v>
      </c>
      <c r="C35" s="12">
        <v>150</v>
      </c>
      <c r="D35" s="8">
        <v>0.96</v>
      </c>
      <c r="E35" s="8">
        <v>2.4528000000000003</v>
      </c>
      <c r="F35" s="8">
        <v>7.9968</v>
      </c>
      <c r="G35" s="9">
        <v>58</v>
      </c>
      <c r="H35" s="57">
        <v>14.97</v>
      </c>
      <c r="I35" s="57">
        <v>15.84</v>
      </c>
      <c r="J35" s="57">
        <v>0.56</v>
      </c>
      <c r="K35" s="8">
        <v>3.6192</v>
      </c>
      <c r="L35" s="16" t="s">
        <v>257</v>
      </c>
      <c r="M35" s="45" t="s">
        <v>254</v>
      </c>
    </row>
    <row r="36" spans="1:13" ht="15.75">
      <c r="A36" s="105"/>
      <c r="B36" s="6" t="s">
        <v>260</v>
      </c>
      <c r="C36" s="18">
        <v>200</v>
      </c>
      <c r="D36" s="8">
        <v>1.872</v>
      </c>
      <c r="E36" s="8">
        <v>2.2640000000000002</v>
      </c>
      <c r="F36" s="8">
        <v>13.312000000000001</v>
      </c>
      <c r="G36" s="9">
        <v>81</v>
      </c>
      <c r="H36" s="22">
        <v>20.7</v>
      </c>
      <c r="I36" s="22">
        <v>24.9</v>
      </c>
      <c r="J36" s="22">
        <v>0.9</v>
      </c>
      <c r="K36" s="8">
        <v>9.6</v>
      </c>
      <c r="L36" s="16" t="s">
        <v>261</v>
      </c>
      <c r="M36" s="45"/>
    </row>
    <row r="37" spans="1:13" ht="15.75">
      <c r="A37" s="105"/>
      <c r="B37" s="6" t="s">
        <v>260</v>
      </c>
      <c r="C37" s="18">
        <v>150</v>
      </c>
      <c r="D37" s="8">
        <v>1.1</v>
      </c>
      <c r="E37" s="8">
        <v>1.5</v>
      </c>
      <c r="F37" s="8">
        <v>10</v>
      </c>
      <c r="G37" s="9">
        <v>61</v>
      </c>
      <c r="H37" s="22">
        <v>15.51</v>
      </c>
      <c r="I37" s="22">
        <v>18.68</v>
      </c>
      <c r="J37" s="22">
        <v>0.65</v>
      </c>
      <c r="K37" s="8">
        <v>7.2</v>
      </c>
      <c r="L37" s="16" t="s">
        <v>261</v>
      </c>
      <c r="M37" s="45"/>
    </row>
    <row r="38" spans="1:13" ht="15.75">
      <c r="A38" s="105"/>
      <c r="B38" s="6" t="s">
        <v>262</v>
      </c>
      <c r="C38" s="18">
        <v>200</v>
      </c>
      <c r="D38" s="8">
        <v>2.432</v>
      </c>
      <c r="E38" s="8">
        <v>2.608</v>
      </c>
      <c r="F38" s="8">
        <v>11.144</v>
      </c>
      <c r="G38" s="9">
        <v>78</v>
      </c>
      <c r="H38" s="106">
        <v>63.8</v>
      </c>
      <c r="I38" s="106">
        <v>29.9</v>
      </c>
      <c r="J38" s="106">
        <v>0.7</v>
      </c>
      <c r="K38" s="8">
        <v>6</v>
      </c>
      <c r="L38" s="16" t="s">
        <v>263</v>
      </c>
      <c r="M38" s="45"/>
    </row>
    <row r="39" spans="1:13" ht="15.75">
      <c r="A39" s="105"/>
      <c r="B39" s="6" t="s">
        <v>262</v>
      </c>
      <c r="C39" s="18">
        <v>150</v>
      </c>
      <c r="D39" s="8">
        <v>1.8</v>
      </c>
      <c r="E39" s="8">
        <v>2</v>
      </c>
      <c r="F39" s="8">
        <v>8.4</v>
      </c>
      <c r="G39" s="9">
        <v>58</v>
      </c>
      <c r="H39" s="106">
        <v>47.82</v>
      </c>
      <c r="I39" s="106">
        <v>22.44</v>
      </c>
      <c r="J39" s="106">
        <v>0.49</v>
      </c>
      <c r="K39" s="8">
        <v>4.5</v>
      </c>
      <c r="L39" s="16" t="s">
        <v>263</v>
      </c>
      <c r="M39" s="45"/>
    </row>
    <row r="40" spans="1:13" ht="15.75">
      <c r="A40" s="105"/>
      <c r="B40" s="6" t="s">
        <v>264</v>
      </c>
      <c r="C40" s="12">
        <v>200</v>
      </c>
      <c r="D40" s="8">
        <v>2.0079999999999996</v>
      </c>
      <c r="E40" s="8">
        <v>2.2239999999999998</v>
      </c>
      <c r="F40" s="8">
        <v>13.6</v>
      </c>
      <c r="G40" s="9">
        <v>83</v>
      </c>
      <c r="H40" s="57">
        <v>20.7</v>
      </c>
      <c r="I40" s="57">
        <v>21.2</v>
      </c>
      <c r="J40" s="57">
        <v>0.8</v>
      </c>
      <c r="K40" s="8">
        <v>6.6</v>
      </c>
      <c r="L40" s="16" t="s">
        <v>265</v>
      </c>
      <c r="M40" s="45" t="s">
        <v>251</v>
      </c>
    </row>
    <row r="41" spans="1:13" ht="15.75">
      <c r="A41" s="105"/>
      <c r="B41" s="6" t="s">
        <v>264</v>
      </c>
      <c r="C41" s="12">
        <v>150</v>
      </c>
      <c r="D41" s="8">
        <v>1.5059999999999998</v>
      </c>
      <c r="E41" s="8">
        <v>1.668</v>
      </c>
      <c r="F41" s="8">
        <v>10.2</v>
      </c>
      <c r="G41" s="9">
        <v>61.95</v>
      </c>
      <c r="H41" s="57">
        <v>15.54</v>
      </c>
      <c r="I41" s="57">
        <v>15.9</v>
      </c>
      <c r="J41" s="57">
        <v>0.61</v>
      </c>
      <c r="K41" s="8">
        <v>4.95</v>
      </c>
      <c r="L41" s="16" t="s">
        <v>265</v>
      </c>
      <c r="M41" s="45" t="s">
        <v>251</v>
      </c>
    </row>
    <row r="42" spans="1:13" ht="15.75">
      <c r="A42" s="105"/>
      <c r="B42" s="6" t="s">
        <v>266</v>
      </c>
      <c r="C42" s="12">
        <v>200</v>
      </c>
      <c r="D42" s="8">
        <v>1.576</v>
      </c>
      <c r="E42" s="8">
        <v>2.1839999999999997</v>
      </c>
      <c r="F42" s="8">
        <v>11.664</v>
      </c>
      <c r="G42" s="9">
        <v>73</v>
      </c>
      <c r="H42" s="57">
        <v>18.4</v>
      </c>
      <c r="I42" s="57">
        <v>20</v>
      </c>
      <c r="J42" s="57">
        <v>0.7</v>
      </c>
      <c r="K42" s="8">
        <v>6.6</v>
      </c>
      <c r="L42" s="16" t="s">
        <v>265</v>
      </c>
      <c r="M42" s="45" t="s">
        <v>254</v>
      </c>
    </row>
    <row r="43" spans="1:13" ht="15.75">
      <c r="A43" s="104" t="s">
        <v>267</v>
      </c>
      <c r="B43" s="6" t="s">
        <v>266</v>
      </c>
      <c r="C43" s="12">
        <v>150</v>
      </c>
      <c r="D43" s="8">
        <v>1.2</v>
      </c>
      <c r="E43" s="8">
        <v>1.6</v>
      </c>
      <c r="F43" s="8">
        <v>8.8</v>
      </c>
      <c r="G43" s="9">
        <v>54</v>
      </c>
      <c r="H43" s="57">
        <v>13.8</v>
      </c>
      <c r="I43" s="57">
        <v>15</v>
      </c>
      <c r="J43" s="57">
        <v>0.5</v>
      </c>
      <c r="K43" s="8">
        <v>5</v>
      </c>
      <c r="L43" s="16" t="s">
        <v>265</v>
      </c>
      <c r="M43" s="45" t="s">
        <v>254</v>
      </c>
    </row>
    <row r="44" spans="1:13" ht="15.75">
      <c r="A44" s="104"/>
      <c r="B44" s="6" t="s">
        <v>268</v>
      </c>
      <c r="C44" s="12">
        <v>200</v>
      </c>
      <c r="D44" s="8">
        <v>2.136</v>
      </c>
      <c r="E44" s="8">
        <v>2.24</v>
      </c>
      <c r="F44" s="8">
        <v>13.712</v>
      </c>
      <c r="G44" s="9">
        <v>84</v>
      </c>
      <c r="H44" s="57">
        <v>20.9</v>
      </c>
      <c r="I44" s="57">
        <v>22.8</v>
      </c>
      <c r="J44" s="57">
        <v>1</v>
      </c>
      <c r="K44" s="8">
        <v>6.6</v>
      </c>
      <c r="L44" s="16" t="s">
        <v>265</v>
      </c>
      <c r="M44" s="45" t="s">
        <v>269</v>
      </c>
    </row>
    <row r="45" spans="1:13" ht="15.75">
      <c r="A45" s="105"/>
      <c r="B45" s="6" t="s">
        <v>268</v>
      </c>
      <c r="C45" s="12">
        <v>150</v>
      </c>
      <c r="D45" s="8">
        <v>1.6</v>
      </c>
      <c r="E45" s="8">
        <v>1.7</v>
      </c>
      <c r="F45" s="8">
        <v>10.3</v>
      </c>
      <c r="G45" s="9">
        <v>63</v>
      </c>
      <c r="H45" s="57">
        <v>15.66</v>
      </c>
      <c r="I45" s="57">
        <v>17.1</v>
      </c>
      <c r="J45" s="57">
        <v>0.78</v>
      </c>
      <c r="K45" s="8">
        <v>5</v>
      </c>
      <c r="L45" s="16" t="s">
        <v>265</v>
      </c>
      <c r="M45" s="45" t="s">
        <v>269</v>
      </c>
    </row>
    <row r="46" spans="1:13" ht="15.75">
      <c r="A46" s="104" t="s">
        <v>270</v>
      </c>
      <c r="B46" s="6" t="s">
        <v>271</v>
      </c>
      <c r="C46" s="12">
        <v>200</v>
      </c>
      <c r="D46" s="8">
        <v>2.2319999999999998</v>
      </c>
      <c r="E46" s="8">
        <v>2.616</v>
      </c>
      <c r="F46" s="8">
        <v>13.12</v>
      </c>
      <c r="G46" s="9">
        <v>85</v>
      </c>
      <c r="H46" s="57">
        <v>22.8</v>
      </c>
      <c r="I46" s="57">
        <v>27.3</v>
      </c>
      <c r="J46" s="57">
        <v>1</v>
      </c>
      <c r="K46" s="8">
        <v>6.6</v>
      </c>
      <c r="L46" s="16" t="s">
        <v>265</v>
      </c>
      <c r="M46" s="17" t="s">
        <v>272</v>
      </c>
    </row>
    <row r="47" spans="1:13" ht="15.75">
      <c r="A47" s="104"/>
      <c r="B47" s="6" t="s">
        <v>271</v>
      </c>
      <c r="C47" s="12">
        <v>150</v>
      </c>
      <c r="D47" s="8">
        <v>1.7</v>
      </c>
      <c r="E47" s="8">
        <v>2</v>
      </c>
      <c r="F47" s="8">
        <v>9.9</v>
      </c>
      <c r="G47" s="9">
        <v>64</v>
      </c>
      <c r="H47" s="57">
        <v>17.1</v>
      </c>
      <c r="I47" s="57">
        <v>20.46</v>
      </c>
      <c r="J47" s="57">
        <v>0.73</v>
      </c>
      <c r="K47" s="8">
        <v>5</v>
      </c>
      <c r="L47" s="16" t="s">
        <v>265</v>
      </c>
      <c r="M47" s="17" t="s">
        <v>272</v>
      </c>
    </row>
    <row r="48" spans="1:13" ht="15.75">
      <c r="A48" s="105"/>
      <c r="B48" s="6" t="s">
        <v>273</v>
      </c>
      <c r="C48" s="12">
        <v>200</v>
      </c>
      <c r="D48" s="8">
        <v>1.744</v>
      </c>
      <c r="E48" s="8">
        <v>2.272</v>
      </c>
      <c r="F48" s="8">
        <v>11.431999999999999</v>
      </c>
      <c r="G48" s="9">
        <v>73</v>
      </c>
      <c r="H48" s="50">
        <v>19.2</v>
      </c>
      <c r="I48" s="50">
        <v>21.3</v>
      </c>
      <c r="J48" s="50">
        <v>0.8</v>
      </c>
      <c r="K48" s="8">
        <v>6.6</v>
      </c>
      <c r="L48" s="16" t="s">
        <v>265</v>
      </c>
      <c r="M48" s="17" t="s">
        <v>274</v>
      </c>
    </row>
    <row r="49" spans="1:13" ht="15.75">
      <c r="A49" s="105"/>
      <c r="B49" s="6" t="s">
        <v>273</v>
      </c>
      <c r="C49" s="12">
        <v>150</v>
      </c>
      <c r="D49" s="8">
        <v>1.3</v>
      </c>
      <c r="E49" s="8">
        <v>1.7</v>
      </c>
      <c r="F49" s="8">
        <v>8.6</v>
      </c>
      <c r="G49" s="9">
        <v>55</v>
      </c>
      <c r="H49" s="57">
        <v>14.4</v>
      </c>
      <c r="I49" s="57">
        <v>15.99</v>
      </c>
      <c r="J49" s="57">
        <v>0.58</v>
      </c>
      <c r="K49" s="8">
        <v>5</v>
      </c>
      <c r="L49" s="16" t="s">
        <v>265</v>
      </c>
      <c r="M49" s="17" t="s">
        <v>274</v>
      </c>
    </row>
    <row r="50" spans="1:13" ht="15.75">
      <c r="A50" s="105"/>
      <c r="B50" s="6" t="s">
        <v>275</v>
      </c>
      <c r="C50" s="12">
        <v>200</v>
      </c>
      <c r="D50" s="8">
        <v>4.096</v>
      </c>
      <c r="E50" s="8">
        <v>4.272</v>
      </c>
      <c r="F50" s="8">
        <v>12.912</v>
      </c>
      <c r="G50" s="9">
        <v>107</v>
      </c>
      <c r="H50" s="57">
        <v>40.2</v>
      </c>
      <c r="I50" s="57">
        <v>30.6</v>
      </c>
      <c r="J50" s="57">
        <v>1.4</v>
      </c>
      <c r="K50" s="8">
        <v>4.7</v>
      </c>
      <c r="L50" s="16" t="s">
        <v>160</v>
      </c>
      <c r="M50" s="45" t="s">
        <v>276</v>
      </c>
    </row>
    <row r="51" spans="1:13" ht="15.75">
      <c r="A51" s="105"/>
      <c r="B51" s="6" t="s">
        <v>275</v>
      </c>
      <c r="C51" s="12">
        <v>150</v>
      </c>
      <c r="D51" s="8">
        <v>3.072</v>
      </c>
      <c r="E51" s="8">
        <v>3.204</v>
      </c>
      <c r="F51" s="8">
        <v>9.684000000000001</v>
      </c>
      <c r="G51" s="9">
        <v>79.95</v>
      </c>
      <c r="H51" s="57">
        <v>30.17</v>
      </c>
      <c r="I51" s="57">
        <v>22.98</v>
      </c>
      <c r="J51" s="57">
        <v>1.08</v>
      </c>
      <c r="K51" s="8">
        <v>3.4859999999999993</v>
      </c>
      <c r="L51" s="16" t="s">
        <v>160</v>
      </c>
      <c r="M51" s="45" t="s">
        <v>276</v>
      </c>
    </row>
    <row r="52" spans="1:13" ht="15.75">
      <c r="A52" s="104" t="s">
        <v>277</v>
      </c>
      <c r="B52" s="6" t="s">
        <v>159</v>
      </c>
      <c r="C52" s="12">
        <v>200</v>
      </c>
      <c r="D52" s="8">
        <v>4.392</v>
      </c>
      <c r="E52" s="8">
        <v>4.215999999999999</v>
      </c>
      <c r="F52" s="8">
        <v>13.056000000000001</v>
      </c>
      <c r="G52" s="9">
        <v>108</v>
      </c>
      <c r="H52" s="57">
        <v>30.4</v>
      </c>
      <c r="I52" s="57">
        <v>28.2</v>
      </c>
      <c r="J52" s="57">
        <v>1.6</v>
      </c>
      <c r="K52" s="8">
        <v>3.7</v>
      </c>
      <c r="L52" s="16" t="s">
        <v>160</v>
      </c>
      <c r="M52" s="17" t="s">
        <v>278</v>
      </c>
    </row>
    <row r="53" spans="1:13" ht="15.75">
      <c r="A53" s="104"/>
      <c r="B53" s="6" t="s">
        <v>159</v>
      </c>
      <c r="C53" s="12">
        <v>150</v>
      </c>
      <c r="D53" s="8">
        <v>2.6352</v>
      </c>
      <c r="E53" s="8">
        <v>2.5295999999999994</v>
      </c>
      <c r="F53" s="8">
        <v>7.833600000000001</v>
      </c>
      <c r="G53" s="9">
        <v>65</v>
      </c>
      <c r="H53" s="57">
        <v>22.8</v>
      </c>
      <c r="I53" s="57">
        <v>21.18</v>
      </c>
      <c r="J53" s="57">
        <v>1.21</v>
      </c>
      <c r="K53" s="8">
        <v>2.7887999999999997</v>
      </c>
      <c r="L53" s="16" t="s">
        <v>160</v>
      </c>
      <c r="M53" s="17" t="s">
        <v>278</v>
      </c>
    </row>
    <row r="54" spans="1:13" ht="15.75">
      <c r="A54" s="105"/>
      <c r="B54" s="6" t="s">
        <v>279</v>
      </c>
      <c r="C54" s="12">
        <v>200</v>
      </c>
      <c r="D54" s="8">
        <v>2.144</v>
      </c>
      <c r="E54" s="8">
        <v>2.272</v>
      </c>
      <c r="F54" s="8">
        <v>13.712</v>
      </c>
      <c r="G54" s="9">
        <v>84</v>
      </c>
      <c r="H54" s="8">
        <v>19.7</v>
      </c>
      <c r="I54" s="8">
        <v>21.6</v>
      </c>
      <c r="J54" s="8">
        <v>0.9</v>
      </c>
      <c r="K54" s="8">
        <v>6.6</v>
      </c>
      <c r="L54" s="16" t="s">
        <v>280</v>
      </c>
      <c r="M54" s="17" t="s">
        <v>281</v>
      </c>
    </row>
    <row r="55" spans="1:13" ht="15.75">
      <c r="A55" s="104" t="s">
        <v>282</v>
      </c>
      <c r="B55" s="6" t="s">
        <v>279</v>
      </c>
      <c r="C55" s="12">
        <v>150</v>
      </c>
      <c r="D55" s="8">
        <v>1.608</v>
      </c>
      <c r="E55" s="8">
        <v>1.704</v>
      </c>
      <c r="F55" s="8">
        <v>10.283999999999999</v>
      </c>
      <c r="G55" s="9">
        <v>63</v>
      </c>
      <c r="H55" s="8">
        <v>14.8</v>
      </c>
      <c r="I55" s="8">
        <v>16.2</v>
      </c>
      <c r="J55" s="8">
        <v>0.7</v>
      </c>
      <c r="K55" s="8">
        <v>5</v>
      </c>
      <c r="L55" s="16" t="s">
        <v>280</v>
      </c>
      <c r="M55" s="17" t="s">
        <v>281</v>
      </c>
    </row>
    <row r="56" spans="1:13" ht="15.75">
      <c r="A56" s="104"/>
      <c r="B56" s="6" t="s">
        <v>283</v>
      </c>
      <c r="C56" s="12">
        <v>200</v>
      </c>
      <c r="D56" s="8">
        <v>2.144</v>
      </c>
      <c r="E56" s="8">
        <v>2.272</v>
      </c>
      <c r="F56" s="8">
        <v>13.712</v>
      </c>
      <c r="G56" s="9">
        <v>84</v>
      </c>
      <c r="H56" s="8">
        <v>19.7</v>
      </c>
      <c r="I56" s="8">
        <v>21.6</v>
      </c>
      <c r="J56" s="8">
        <v>0.9</v>
      </c>
      <c r="K56" s="8">
        <v>6.7</v>
      </c>
      <c r="L56" s="16" t="s">
        <v>280</v>
      </c>
      <c r="M56" s="17" t="s">
        <v>284</v>
      </c>
    </row>
    <row r="57" spans="1:13" ht="15.75">
      <c r="A57" s="105"/>
      <c r="B57" s="6" t="s">
        <v>283</v>
      </c>
      <c r="C57" s="12">
        <v>150</v>
      </c>
      <c r="D57" s="8">
        <v>1.2864</v>
      </c>
      <c r="E57" s="8">
        <v>1.704</v>
      </c>
      <c r="F57" s="8">
        <v>8.2272</v>
      </c>
      <c r="G57" s="9">
        <v>50</v>
      </c>
      <c r="H57" s="8">
        <v>14.8</v>
      </c>
      <c r="I57" s="8">
        <v>16.2</v>
      </c>
      <c r="J57" s="8">
        <v>0.7</v>
      </c>
      <c r="K57" s="8">
        <v>4.95</v>
      </c>
      <c r="L57" s="16" t="s">
        <v>280</v>
      </c>
      <c r="M57" s="17" t="s">
        <v>284</v>
      </c>
    </row>
    <row r="58" spans="1:13" ht="15.75">
      <c r="A58" s="104" t="s">
        <v>285</v>
      </c>
      <c r="B58" s="6" t="s">
        <v>286</v>
      </c>
      <c r="C58" s="12">
        <v>200</v>
      </c>
      <c r="D58" s="8">
        <v>2.288</v>
      </c>
      <c r="E58" s="8">
        <v>2.272</v>
      </c>
      <c r="F58" s="8">
        <v>13.463999999999999</v>
      </c>
      <c r="G58" s="9">
        <v>85</v>
      </c>
      <c r="H58" s="8">
        <v>21.4</v>
      </c>
      <c r="I58" s="8">
        <v>21.5</v>
      </c>
      <c r="J58" s="8">
        <v>0.9</v>
      </c>
      <c r="K58" s="8">
        <v>5.3</v>
      </c>
      <c r="L58" s="16" t="s">
        <v>280</v>
      </c>
      <c r="M58" s="17" t="s">
        <v>287</v>
      </c>
    </row>
    <row r="59" spans="1:13" ht="15.75">
      <c r="A59" s="104"/>
      <c r="B59" s="6" t="s">
        <v>286</v>
      </c>
      <c r="C59" s="12">
        <v>150</v>
      </c>
      <c r="D59" s="8">
        <v>1.3727999999999998</v>
      </c>
      <c r="E59" s="8">
        <v>1.3631999999999997</v>
      </c>
      <c r="F59" s="8">
        <v>8.078399999999998</v>
      </c>
      <c r="G59" s="9">
        <v>51</v>
      </c>
      <c r="H59" s="8">
        <v>16</v>
      </c>
      <c r="I59" s="8">
        <v>16.2</v>
      </c>
      <c r="J59" s="8">
        <v>0.7</v>
      </c>
      <c r="K59" s="8">
        <v>3.96</v>
      </c>
      <c r="L59" s="16" t="s">
        <v>280</v>
      </c>
      <c r="M59" s="17" t="s">
        <v>287</v>
      </c>
    </row>
    <row r="60" spans="1:13" ht="15.75">
      <c r="A60" s="105"/>
      <c r="B60" s="90" t="s">
        <v>168</v>
      </c>
      <c r="C60" s="12">
        <v>220</v>
      </c>
      <c r="D60" s="8">
        <v>5.8</v>
      </c>
      <c r="E60" s="8">
        <v>4.6</v>
      </c>
      <c r="F60" s="8">
        <v>13.6</v>
      </c>
      <c r="G60" s="9">
        <v>119</v>
      </c>
      <c r="H60" s="57">
        <v>25.5</v>
      </c>
      <c r="I60" s="57">
        <v>104</v>
      </c>
      <c r="J60" s="57">
        <v>1.3</v>
      </c>
      <c r="K60" s="57">
        <v>9.9</v>
      </c>
      <c r="L60" s="16" t="s">
        <v>169</v>
      </c>
      <c r="M60" s="17" t="s">
        <v>288</v>
      </c>
    </row>
    <row r="61" spans="1:13" ht="15.75">
      <c r="A61" s="105"/>
      <c r="B61" s="90" t="s">
        <v>211</v>
      </c>
      <c r="C61" s="12">
        <v>162</v>
      </c>
      <c r="D61" s="8">
        <v>4.3</v>
      </c>
      <c r="E61" s="8">
        <v>3.4</v>
      </c>
      <c r="F61" s="8">
        <v>10</v>
      </c>
      <c r="G61" s="9">
        <v>87</v>
      </c>
      <c r="H61" s="57">
        <v>18.79</v>
      </c>
      <c r="I61" s="57">
        <v>76.56</v>
      </c>
      <c r="J61" s="57">
        <v>0.95</v>
      </c>
      <c r="K61" s="8">
        <v>7.3</v>
      </c>
      <c r="L61" s="16" t="s">
        <v>169</v>
      </c>
      <c r="M61" s="17" t="s">
        <v>288</v>
      </c>
    </row>
    <row r="62" spans="1:13" ht="15.75">
      <c r="A62" s="105"/>
      <c r="B62" s="6" t="s">
        <v>289</v>
      </c>
      <c r="C62" s="12">
        <v>220</v>
      </c>
      <c r="D62" s="8">
        <v>4.6</v>
      </c>
      <c r="E62" s="8">
        <v>4.2</v>
      </c>
      <c r="F62" s="8">
        <v>14.6</v>
      </c>
      <c r="G62" s="9">
        <v>114</v>
      </c>
      <c r="H62" s="57">
        <v>24.5</v>
      </c>
      <c r="I62" s="57">
        <v>30.6</v>
      </c>
      <c r="J62" s="57">
        <v>1.2</v>
      </c>
      <c r="K62" s="8">
        <v>9.8</v>
      </c>
      <c r="L62" s="16" t="s">
        <v>169</v>
      </c>
      <c r="M62" s="17" t="s">
        <v>290</v>
      </c>
    </row>
    <row r="63" spans="1:13" ht="15.75">
      <c r="A63" s="105"/>
      <c r="B63" s="6" t="s">
        <v>289</v>
      </c>
      <c r="C63" s="12">
        <v>162</v>
      </c>
      <c r="D63" s="8">
        <v>3.4</v>
      </c>
      <c r="E63" s="8">
        <v>3.1</v>
      </c>
      <c r="F63" s="8">
        <v>10.8</v>
      </c>
      <c r="G63" s="9">
        <v>84</v>
      </c>
      <c r="H63" s="57">
        <v>18.04</v>
      </c>
      <c r="I63" s="57">
        <v>22.55</v>
      </c>
      <c r="J63" s="57">
        <v>0.89</v>
      </c>
      <c r="K63" s="8">
        <v>7.2</v>
      </c>
      <c r="L63" s="16" t="s">
        <v>169</v>
      </c>
      <c r="M63" s="17" t="s">
        <v>290</v>
      </c>
    </row>
    <row r="64" spans="1:13" ht="15.75">
      <c r="A64" s="105"/>
      <c r="B64" s="6" t="s">
        <v>291</v>
      </c>
      <c r="C64" s="7">
        <v>220</v>
      </c>
      <c r="D64" s="8">
        <v>1.8</v>
      </c>
      <c r="E64" s="8">
        <v>3</v>
      </c>
      <c r="F64" s="8">
        <v>10.7</v>
      </c>
      <c r="G64" s="9">
        <v>77</v>
      </c>
      <c r="H64" s="57">
        <v>20.7</v>
      </c>
      <c r="I64" s="57">
        <v>17.6</v>
      </c>
      <c r="J64" s="57">
        <v>0.7</v>
      </c>
      <c r="K64" s="8">
        <v>5.1</v>
      </c>
      <c r="L64" s="71" t="s">
        <v>292</v>
      </c>
      <c r="M64" s="45"/>
    </row>
    <row r="65" spans="1:13" ht="15.75">
      <c r="A65" s="105"/>
      <c r="B65" s="6" t="s">
        <v>291</v>
      </c>
      <c r="C65" s="7">
        <v>162</v>
      </c>
      <c r="D65" s="8">
        <v>1.4</v>
      </c>
      <c r="E65" s="8">
        <v>2.2</v>
      </c>
      <c r="F65" s="8">
        <v>7.9</v>
      </c>
      <c r="G65" s="9">
        <v>57</v>
      </c>
      <c r="H65" s="8">
        <v>15.2</v>
      </c>
      <c r="I65" s="8">
        <v>12.9</v>
      </c>
      <c r="J65" s="8">
        <v>0.5</v>
      </c>
      <c r="K65" s="8">
        <v>3.7</v>
      </c>
      <c r="L65" s="71" t="s">
        <v>292</v>
      </c>
      <c r="M65" s="45"/>
    </row>
    <row r="66" spans="1:13" ht="15.75">
      <c r="A66" s="105"/>
      <c r="B66" s="6" t="s">
        <v>102</v>
      </c>
      <c r="C66" s="18">
        <v>200</v>
      </c>
      <c r="D66" s="8">
        <v>1.7680000000000002</v>
      </c>
      <c r="E66" s="8">
        <v>4.056</v>
      </c>
      <c r="F66" s="8">
        <v>9.536</v>
      </c>
      <c r="G66" s="9">
        <v>82</v>
      </c>
      <c r="H66" s="57">
        <v>15.8</v>
      </c>
      <c r="I66" s="57">
        <v>8.4</v>
      </c>
      <c r="J66" s="57">
        <v>0.5</v>
      </c>
      <c r="K66" s="8">
        <v>0.4</v>
      </c>
      <c r="L66" s="71" t="s">
        <v>103</v>
      </c>
      <c r="M66" s="45"/>
    </row>
    <row r="67" spans="1:13" ht="15.75">
      <c r="A67" s="105"/>
      <c r="B67" s="6" t="s">
        <v>102</v>
      </c>
      <c r="C67" s="18">
        <v>150</v>
      </c>
      <c r="D67" s="8">
        <v>1.3</v>
      </c>
      <c r="E67" s="8">
        <v>3</v>
      </c>
      <c r="F67" s="8">
        <v>7.2</v>
      </c>
      <c r="G67" s="9">
        <v>61</v>
      </c>
      <c r="H67" s="8">
        <v>11.8</v>
      </c>
      <c r="I67" s="8">
        <v>6.3</v>
      </c>
      <c r="J67" s="8">
        <v>0.4</v>
      </c>
      <c r="K67" s="8">
        <v>0.3</v>
      </c>
      <c r="L67" s="71" t="s">
        <v>103</v>
      </c>
      <c r="M67" s="45"/>
    </row>
    <row r="68" spans="1:13" ht="15.75">
      <c r="A68" s="105"/>
      <c r="B68" s="6" t="s">
        <v>293</v>
      </c>
      <c r="C68" s="18">
        <v>200</v>
      </c>
      <c r="D68" s="8">
        <v>6.976</v>
      </c>
      <c r="E68" s="8">
        <v>6.664000000000001</v>
      </c>
      <c r="F68" s="8">
        <v>20.704</v>
      </c>
      <c r="G68" s="9">
        <v>171</v>
      </c>
      <c r="H68" s="8">
        <v>191</v>
      </c>
      <c r="I68" s="8">
        <v>41.1</v>
      </c>
      <c r="J68" s="8">
        <v>0.9</v>
      </c>
      <c r="K68" s="8">
        <v>1.04</v>
      </c>
      <c r="L68" s="71" t="s">
        <v>294</v>
      </c>
      <c r="M68" s="45"/>
    </row>
    <row r="69" spans="1:13" ht="15.75">
      <c r="A69" s="105"/>
      <c r="B69" s="6" t="s">
        <v>293</v>
      </c>
      <c r="C69" s="18">
        <v>150</v>
      </c>
      <c r="D69" s="8">
        <v>5.2</v>
      </c>
      <c r="E69" s="8">
        <v>5</v>
      </c>
      <c r="F69" s="8">
        <v>15.5</v>
      </c>
      <c r="G69" s="9">
        <v>128</v>
      </c>
      <c r="H69" s="8">
        <v>143.2</v>
      </c>
      <c r="I69" s="8">
        <v>30.8</v>
      </c>
      <c r="J69" s="8">
        <v>0.7</v>
      </c>
      <c r="K69" s="8">
        <v>0.78</v>
      </c>
      <c r="L69" s="71" t="s">
        <v>294</v>
      </c>
      <c r="M69" s="45"/>
    </row>
    <row r="70" spans="1:13" ht="15.75">
      <c r="A70" s="105"/>
      <c r="B70" s="6" t="s">
        <v>295</v>
      </c>
      <c r="C70" s="18">
        <v>200</v>
      </c>
      <c r="D70" s="8">
        <v>4.832</v>
      </c>
      <c r="E70" s="8">
        <v>5.296</v>
      </c>
      <c r="F70" s="8">
        <v>14.416</v>
      </c>
      <c r="G70" s="9">
        <v>125</v>
      </c>
      <c r="H70" s="8">
        <v>169.6</v>
      </c>
      <c r="I70" s="8">
        <v>22.5</v>
      </c>
      <c r="J70" s="8">
        <v>0.2</v>
      </c>
      <c r="K70" s="8">
        <v>0.9</v>
      </c>
      <c r="L70" s="71" t="s">
        <v>296</v>
      </c>
      <c r="M70" s="45"/>
    </row>
    <row r="71" spans="1:13" ht="15.75">
      <c r="A71" s="105"/>
      <c r="B71" s="6" t="s">
        <v>295</v>
      </c>
      <c r="C71" s="18">
        <v>150</v>
      </c>
      <c r="D71" s="8">
        <v>3.6</v>
      </c>
      <c r="E71" s="8">
        <v>4</v>
      </c>
      <c r="F71" s="8">
        <v>10.8</v>
      </c>
      <c r="G71" s="9">
        <v>93</v>
      </c>
      <c r="H71" s="8">
        <v>127.2</v>
      </c>
      <c r="I71" s="8">
        <v>16.9</v>
      </c>
      <c r="J71" s="8">
        <v>0.2</v>
      </c>
      <c r="K71" s="8">
        <v>0.732</v>
      </c>
      <c r="L71" s="71" t="s">
        <v>296</v>
      </c>
      <c r="M71" s="45"/>
    </row>
    <row r="72" spans="1:13" ht="15.75">
      <c r="A72" s="105"/>
      <c r="B72" s="6" t="s">
        <v>297</v>
      </c>
      <c r="C72" s="12">
        <v>200</v>
      </c>
      <c r="D72" s="8">
        <v>6.1</v>
      </c>
      <c r="E72" s="8">
        <v>5.6</v>
      </c>
      <c r="F72" s="8">
        <v>18.3</v>
      </c>
      <c r="G72" s="9">
        <v>148</v>
      </c>
      <c r="H72" s="8">
        <v>164.7</v>
      </c>
      <c r="I72" s="8">
        <v>24.1</v>
      </c>
      <c r="J72" s="8">
        <v>0.5</v>
      </c>
      <c r="K72" s="8">
        <v>0.9119999999999999</v>
      </c>
      <c r="L72" s="71" t="s">
        <v>140</v>
      </c>
      <c r="M72" s="17" t="s">
        <v>298</v>
      </c>
    </row>
    <row r="73" spans="1:13" ht="15.75">
      <c r="A73" s="104" t="s">
        <v>299</v>
      </c>
      <c r="B73" s="6" t="s">
        <v>297</v>
      </c>
      <c r="C73" s="12">
        <v>150</v>
      </c>
      <c r="D73" s="8">
        <v>4.536</v>
      </c>
      <c r="E73" s="8">
        <v>4.2</v>
      </c>
      <c r="F73" s="8">
        <v>13.686</v>
      </c>
      <c r="G73" s="9">
        <v>111</v>
      </c>
      <c r="H73" s="8">
        <v>123.6</v>
      </c>
      <c r="I73" s="8">
        <v>181</v>
      </c>
      <c r="J73" s="8">
        <v>0.4</v>
      </c>
      <c r="K73" s="8">
        <v>0.6839999999999999</v>
      </c>
      <c r="L73" s="71" t="s">
        <v>140</v>
      </c>
      <c r="M73" s="17" t="s">
        <v>298</v>
      </c>
    </row>
    <row r="74" spans="1:13" ht="15.75">
      <c r="A74" s="104"/>
      <c r="B74" s="6" t="s">
        <v>300</v>
      </c>
      <c r="C74" s="12">
        <v>200</v>
      </c>
      <c r="D74" s="8">
        <v>5.752</v>
      </c>
      <c r="E74" s="8">
        <v>5.216</v>
      </c>
      <c r="F74" s="8">
        <v>18.84</v>
      </c>
      <c r="G74" s="9">
        <v>145</v>
      </c>
      <c r="H74" s="8">
        <v>161.6</v>
      </c>
      <c r="I74" s="8">
        <v>24</v>
      </c>
      <c r="J74" s="8">
        <v>0.5</v>
      </c>
      <c r="K74" s="8">
        <v>0.9119999999999999</v>
      </c>
      <c r="L74" s="71" t="s">
        <v>140</v>
      </c>
      <c r="M74" s="17" t="s">
        <v>301</v>
      </c>
    </row>
    <row r="75" spans="1:13" ht="15.75">
      <c r="A75" s="105"/>
      <c r="B75" s="6" t="s">
        <v>300</v>
      </c>
      <c r="C75" s="12">
        <v>150</v>
      </c>
      <c r="D75" s="8">
        <v>4.314</v>
      </c>
      <c r="E75" s="8">
        <v>3.912</v>
      </c>
      <c r="F75" s="8">
        <v>14.13</v>
      </c>
      <c r="G75" s="9">
        <v>109</v>
      </c>
      <c r="H75" s="8">
        <v>121.2</v>
      </c>
      <c r="I75" s="8">
        <v>18</v>
      </c>
      <c r="J75" s="8">
        <v>0.4</v>
      </c>
      <c r="K75" s="8">
        <v>0.4</v>
      </c>
      <c r="L75" s="71" t="s">
        <v>140</v>
      </c>
      <c r="M75" s="17" t="s">
        <v>301</v>
      </c>
    </row>
    <row r="76" spans="1:13" ht="15.75">
      <c r="A76" s="105"/>
      <c r="B76" s="6" t="s">
        <v>139</v>
      </c>
      <c r="C76" s="12">
        <v>200</v>
      </c>
      <c r="D76" s="8">
        <v>5.752</v>
      </c>
      <c r="E76" s="8">
        <v>5.216</v>
      </c>
      <c r="F76" s="8">
        <v>18.84</v>
      </c>
      <c r="G76" s="9">
        <v>145</v>
      </c>
      <c r="H76" s="8">
        <v>161.6</v>
      </c>
      <c r="I76" s="8">
        <v>24.1</v>
      </c>
      <c r="J76" s="8">
        <v>0.5</v>
      </c>
      <c r="K76" s="8">
        <v>0.9</v>
      </c>
      <c r="L76" s="71" t="s">
        <v>140</v>
      </c>
      <c r="M76" s="17" t="s">
        <v>281</v>
      </c>
    </row>
    <row r="77" spans="1:13" ht="15.75">
      <c r="A77" s="105"/>
      <c r="B77" s="6" t="s">
        <v>139</v>
      </c>
      <c r="C77" s="12">
        <v>150</v>
      </c>
      <c r="D77" s="8">
        <v>4.314</v>
      </c>
      <c r="E77" s="8">
        <v>3.912</v>
      </c>
      <c r="F77" s="8">
        <v>14.13</v>
      </c>
      <c r="G77" s="9">
        <v>109</v>
      </c>
      <c r="H77" s="8">
        <v>121.1</v>
      </c>
      <c r="I77" s="8">
        <v>18.1</v>
      </c>
      <c r="J77" s="8">
        <v>0.4</v>
      </c>
      <c r="K77" s="8">
        <v>0.6839999999999999</v>
      </c>
      <c r="L77" s="71" t="s">
        <v>140</v>
      </c>
      <c r="M77" s="17" t="s">
        <v>281</v>
      </c>
    </row>
    <row r="78" spans="1:13" ht="18" customHeight="1">
      <c r="A78" s="105"/>
      <c r="B78" s="6" t="s">
        <v>2108</v>
      </c>
      <c r="C78" s="7">
        <v>200</v>
      </c>
      <c r="D78" s="57">
        <v>4.8</v>
      </c>
      <c r="E78" s="57">
        <v>5.1</v>
      </c>
      <c r="F78" s="57">
        <v>16.8</v>
      </c>
      <c r="G78" s="85">
        <v>132.4</v>
      </c>
      <c r="H78" s="57">
        <v>158.8</v>
      </c>
      <c r="I78" s="57">
        <v>23.1</v>
      </c>
      <c r="J78" s="57">
        <v>0.3</v>
      </c>
      <c r="K78" s="57">
        <v>0.9</v>
      </c>
      <c r="L78" s="10" t="s">
        <v>18</v>
      </c>
      <c r="M78" s="17" t="s">
        <v>254</v>
      </c>
    </row>
    <row r="79" spans="1:13" ht="18" customHeight="1">
      <c r="A79" s="104" t="s">
        <v>302</v>
      </c>
      <c r="B79" s="6" t="s">
        <v>2108</v>
      </c>
      <c r="C79" s="7">
        <v>150</v>
      </c>
      <c r="D79" s="8">
        <v>3.6</v>
      </c>
      <c r="E79" s="8">
        <v>3.81</v>
      </c>
      <c r="F79" s="8">
        <v>12.624</v>
      </c>
      <c r="G79" s="9">
        <v>99</v>
      </c>
      <c r="H79" s="8">
        <v>119.1</v>
      </c>
      <c r="I79" s="8">
        <v>17.3</v>
      </c>
      <c r="J79" s="8">
        <v>0.2</v>
      </c>
      <c r="K79" s="8">
        <v>0.7</v>
      </c>
      <c r="L79" s="10" t="s">
        <v>18</v>
      </c>
      <c r="M79" s="17" t="s">
        <v>254</v>
      </c>
    </row>
    <row r="80" spans="1:13" ht="18" customHeight="1">
      <c r="A80" s="104"/>
      <c r="B80" s="6" t="s">
        <v>2109</v>
      </c>
      <c r="C80" s="7">
        <v>200</v>
      </c>
      <c r="D80" s="8">
        <v>5.97</v>
      </c>
      <c r="E80" s="8">
        <v>5.478</v>
      </c>
      <c r="F80" s="8">
        <v>17.082</v>
      </c>
      <c r="G80" s="9">
        <v>142</v>
      </c>
      <c r="H80" s="8">
        <v>160.9</v>
      </c>
      <c r="I80" s="8">
        <v>46.5</v>
      </c>
      <c r="J80" s="8">
        <v>1.1</v>
      </c>
      <c r="K80" s="8">
        <v>0.9</v>
      </c>
      <c r="L80" s="10" t="s">
        <v>18</v>
      </c>
      <c r="M80" s="17" t="s">
        <v>303</v>
      </c>
    </row>
    <row r="81" spans="1:13" ht="18" customHeight="1">
      <c r="A81" s="105"/>
      <c r="B81" s="6" t="s">
        <v>2109</v>
      </c>
      <c r="C81" s="7">
        <v>150</v>
      </c>
      <c r="D81" s="8">
        <v>4.4775</v>
      </c>
      <c r="E81" s="8">
        <v>4.2</v>
      </c>
      <c r="F81" s="8">
        <v>12.8</v>
      </c>
      <c r="G81" s="9">
        <v>106</v>
      </c>
      <c r="H81" s="8">
        <v>120.7</v>
      </c>
      <c r="I81" s="8">
        <v>34.9</v>
      </c>
      <c r="J81" s="8">
        <v>0.8</v>
      </c>
      <c r="K81" s="8">
        <v>0.7</v>
      </c>
      <c r="L81" s="10" t="s">
        <v>18</v>
      </c>
      <c r="M81" s="17" t="s">
        <v>303</v>
      </c>
    </row>
    <row r="82" spans="1:13" ht="18" customHeight="1">
      <c r="A82" s="105"/>
      <c r="B82" s="6" t="s">
        <v>165</v>
      </c>
      <c r="C82" s="7">
        <v>200</v>
      </c>
      <c r="D82" s="8">
        <v>5.8</v>
      </c>
      <c r="E82" s="8">
        <v>5.478</v>
      </c>
      <c r="F82" s="8">
        <v>18.572</v>
      </c>
      <c r="G82" s="9">
        <v>146</v>
      </c>
      <c r="H82" s="8">
        <v>161.9</v>
      </c>
      <c r="I82" s="8">
        <v>29.6</v>
      </c>
      <c r="J82" s="8">
        <v>0.5</v>
      </c>
      <c r="K82" s="8">
        <v>0.9</v>
      </c>
      <c r="L82" s="10" t="s">
        <v>18</v>
      </c>
      <c r="M82" s="17" t="s">
        <v>304</v>
      </c>
    </row>
    <row r="83" spans="1:13" ht="18" customHeight="1">
      <c r="A83" s="105"/>
      <c r="B83" s="6" t="s">
        <v>165</v>
      </c>
      <c r="C83" s="7">
        <v>150</v>
      </c>
      <c r="D83" s="8">
        <v>4.4</v>
      </c>
      <c r="E83" s="8">
        <v>4.1</v>
      </c>
      <c r="F83" s="8">
        <v>13.9</v>
      </c>
      <c r="G83" s="9">
        <v>110</v>
      </c>
      <c r="H83" s="8">
        <v>121.4</v>
      </c>
      <c r="I83" s="8">
        <v>22.2</v>
      </c>
      <c r="J83" s="8">
        <v>0.4</v>
      </c>
      <c r="K83" s="8">
        <v>0.7</v>
      </c>
      <c r="L83" s="10" t="s">
        <v>18</v>
      </c>
      <c r="M83" s="17" t="s">
        <v>304</v>
      </c>
    </row>
    <row r="84" spans="1:13" ht="18" customHeight="1">
      <c r="A84" s="105"/>
      <c r="B84" s="6" t="s">
        <v>2110</v>
      </c>
      <c r="C84" s="7">
        <v>200</v>
      </c>
      <c r="D84" s="8">
        <v>5.924</v>
      </c>
      <c r="E84" s="8">
        <v>0.9</v>
      </c>
      <c r="F84" s="8">
        <v>17.9</v>
      </c>
      <c r="G84" s="9">
        <v>149</v>
      </c>
      <c r="H84" s="8">
        <v>165.6</v>
      </c>
      <c r="I84" s="8">
        <v>36.2</v>
      </c>
      <c r="J84" s="8">
        <v>0.7</v>
      </c>
      <c r="K84" s="8">
        <v>0.7</v>
      </c>
      <c r="L84" s="10" t="s">
        <v>18</v>
      </c>
      <c r="M84" s="17"/>
    </row>
    <row r="85" spans="1:13" ht="18" customHeight="1">
      <c r="A85" s="105"/>
      <c r="B85" s="6" t="s">
        <v>2110</v>
      </c>
      <c r="C85" s="7">
        <v>150</v>
      </c>
      <c r="D85" s="8">
        <v>4.4430000000000005</v>
      </c>
      <c r="E85" s="8">
        <v>0.7</v>
      </c>
      <c r="F85" s="8">
        <v>13.5</v>
      </c>
      <c r="G85" s="9">
        <v>112</v>
      </c>
      <c r="H85" s="8">
        <v>124.2</v>
      </c>
      <c r="I85" s="8">
        <v>27.2</v>
      </c>
      <c r="J85" s="8">
        <v>0.5</v>
      </c>
      <c r="K85" s="8">
        <v>0.6</v>
      </c>
      <c r="L85" s="10" t="s">
        <v>18</v>
      </c>
      <c r="M85" s="17"/>
    </row>
    <row r="86" spans="1:13" ht="18" customHeight="1">
      <c r="A86" s="105"/>
      <c r="B86" s="6" t="s">
        <v>2111</v>
      </c>
      <c r="C86" s="7">
        <v>200</v>
      </c>
      <c r="D86" s="8">
        <v>5</v>
      </c>
      <c r="E86" s="8">
        <v>5.1</v>
      </c>
      <c r="F86" s="8">
        <v>16.5</v>
      </c>
      <c r="G86" s="9">
        <v>132</v>
      </c>
      <c r="H86" s="8">
        <v>161.7</v>
      </c>
      <c r="I86" s="8">
        <v>28.9</v>
      </c>
      <c r="J86" s="8">
        <v>0.5</v>
      </c>
      <c r="K86" s="8">
        <v>0.9</v>
      </c>
      <c r="L86" s="10" t="s">
        <v>18</v>
      </c>
      <c r="M86" s="17"/>
    </row>
    <row r="87" spans="1:13" ht="18" customHeight="1">
      <c r="A87" s="105"/>
      <c r="B87" s="6" t="s">
        <v>2111</v>
      </c>
      <c r="C87" s="7">
        <v>150</v>
      </c>
      <c r="D87" s="8">
        <v>3.7</v>
      </c>
      <c r="E87" s="8">
        <v>3.8</v>
      </c>
      <c r="F87" s="8">
        <v>12.4</v>
      </c>
      <c r="G87" s="9">
        <v>99</v>
      </c>
      <c r="H87" s="8">
        <v>121.3</v>
      </c>
      <c r="I87" s="8">
        <v>21.7</v>
      </c>
      <c r="J87" s="8">
        <v>0.4</v>
      </c>
      <c r="K87" s="8">
        <v>0.7</v>
      </c>
      <c r="L87" s="10" t="s">
        <v>18</v>
      </c>
      <c r="M87" s="17"/>
    </row>
    <row r="88" spans="1:13" ht="18" customHeight="1">
      <c r="A88" s="104" t="s">
        <v>305</v>
      </c>
      <c r="B88" s="6" t="s">
        <v>306</v>
      </c>
      <c r="C88" s="18">
        <v>200</v>
      </c>
      <c r="D88" s="8">
        <v>3.5360000000000005</v>
      </c>
      <c r="E88" s="8">
        <v>4.4</v>
      </c>
      <c r="F88" s="8">
        <v>13.928</v>
      </c>
      <c r="G88" s="9">
        <v>109</v>
      </c>
      <c r="H88" s="8">
        <v>87.7</v>
      </c>
      <c r="I88" s="8">
        <v>23.4</v>
      </c>
      <c r="J88" s="8">
        <v>0.5</v>
      </c>
      <c r="K88" s="8">
        <v>2</v>
      </c>
      <c r="L88" s="10" t="s">
        <v>307</v>
      </c>
      <c r="M88" s="45"/>
    </row>
    <row r="89" spans="1:13" ht="18" customHeight="1">
      <c r="A89" s="104"/>
      <c r="B89" s="6" t="s">
        <v>306</v>
      </c>
      <c r="C89" s="18">
        <v>150</v>
      </c>
      <c r="D89" s="8">
        <v>2.7</v>
      </c>
      <c r="E89" s="8">
        <v>3.3</v>
      </c>
      <c r="F89" s="8">
        <v>10.5</v>
      </c>
      <c r="G89" s="9">
        <v>82</v>
      </c>
      <c r="H89" s="8">
        <v>65.8</v>
      </c>
      <c r="I89" s="8">
        <v>17.5</v>
      </c>
      <c r="J89" s="8">
        <v>0.4</v>
      </c>
      <c r="K89" s="8">
        <v>1.5</v>
      </c>
      <c r="L89" s="10" t="s">
        <v>307</v>
      </c>
      <c r="M89" s="45"/>
    </row>
    <row r="90" spans="1:13" ht="18" customHeight="1">
      <c r="A90" s="105"/>
      <c r="B90" s="6" t="s">
        <v>308</v>
      </c>
      <c r="C90" s="18">
        <v>200</v>
      </c>
      <c r="D90" s="8">
        <v>7.8</v>
      </c>
      <c r="E90" s="8">
        <v>9.1</v>
      </c>
      <c r="F90" s="8">
        <v>10</v>
      </c>
      <c r="G90" s="9">
        <v>153</v>
      </c>
      <c r="H90" s="8">
        <v>85.2</v>
      </c>
      <c r="I90" s="8">
        <v>19.4</v>
      </c>
      <c r="J90" s="8">
        <v>0.6</v>
      </c>
      <c r="K90" s="8">
        <v>0.6</v>
      </c>
      <c r="L90" s="10" t="s">
        <v>309</v>
      </c>
      <c r="M90" s="45"/>
    </row>
    <row r="91" spans="1:13" ht="18" customHeight="1">
      <c r="A91" s="105"/>
      <c r="B91" s="6" t="s">
        <v>308</v>
      </c>
      <c r="C91" s="18">
        <v>150</v>
      </c>
      <c r="D91" s="8">
        <v>5.9</v>
      </c>
      <c r="E91" s="8">
        <v>6.8</v>
      </c>
      <c r="F91" s="8">
        <v>7.5</v>
      </c>
      <c r="G91" s="9">
        <v>115</v>
      </c>
      <c r="H91" s="8">
        <v>63.9</v>
      </c>
      <c r="I91" s="8">
        <v>14.5</v>
      </c>
      <c r="J91" s="8">
        <v>0.4</v>
      </c>
      <c r="K91" s="8">
        <v>0.4</v>
      </c>
      <c r="L91" s="10" t="s">
        <v>309</v>
      </c>
      <c r="M91" s="45"/>
    </row>
    <row r="92" spans="1:13" ht="18" customHeight="1">
      <c r="A92" s="105"/>
      <c r="B92" s="6" t="s">
        <v>310</v>
      </c>
      <c r="C92" s="18">
        <v>200</v>
      </c>
      <c r="D92" s="8">
        <v>5.864</v>
      </c>
      <c r="E92" s="8">
        <v>4.944</v>
      </c>
      <c r="F92" s="8">
        <v>10.008000000000001</v>
      </c>
      <c r="G92" s="9">
        <v>108</v>
      </c>
      <c r="H92" s="8">
        <v>82.3</v>
      </c>
      <c r="I92" s="8">
        <v>18.3</v>
      </c>
      <c r="J92" s="8">
        <v>0.5</v>
      </c>
      <c r="K92" s="8">
        <v>0.3</v>
      </c>
      <c r="L92" s="10" t="s">
        <v>311</v>
      </c>
      <c r="M92" s="45"/>
    </row>
    <row r="93" spans="1:13" ht="18" customHeight="1">
      <c r="A93" s="105"/>
      <c r="B93" s="6" t="s">
        <v>310</v>
      </c>
      <c r="C93" s="18">
        <v>150</v>
      </c>
      <c r="D93" s="8">
        <v>3.5184</v>
      </c>
      <c r="E93" s="8">
        <v>2.9</v>
      </c>
      <c r="F93" s="8">
        <v>6.0048</v>
      </c>
      <c r="G93" s="9">
        <v>81</v>
      </c>
      <c r="H93" s="8">
        <v>61.8</v>
      </c>
      <c r="I93" s="8">
        <v>13.7</v>
      </c>
      <c r="J93" s="8">
        <v>0.4</v>
      </c>
      <c r="K93" s="8">
        <v>0.1872</v>
      </c>
      <c r="L93" s="10" t="s">
        <v>311</v>
      </c>
      <c r="M93" s="45"/>
    </row>
    <row r="94" spans="1:13" ht="15.75">
      <c r="A94" s="104" t="s">
        <v>312</v>
      </c>
      <c r="B94" s="6" t="s">
        <v>313</v>
      </c>
      <c r="C94" s="18">
        <v>20</v>
      </c>
      <c r="D94" s="8">
        <v>2.488</v>
      </c>
      <c r="E94" s="8">
        <v>0.312</v>
      </c>
      <c r="F94" s="8">
        <v>15.216000000000001</v>
      </c>
      <c r="G94" s="9">
        <v>74</v>
      </c>
      <c r="H94" s="8">
        <v>7.3</v>
      </c>
      <c r="I94" s="8">
        <v>10.4</v>
      </c>
      <c r="J94" s="8">
        <v>0.6</v>
      </c>
      <c r="K94" s="8">
        <v>0</v>
      </c>
      <c r="L94" s="71" t="s">
        <v>314</v>
      </c>
      <c r="M94" s="45"/>
    </row>
    <row r="95" spans="1:13" ht="15.75">
      <c r="A95" s="104"/>
      <c r="B95" s="6" t="s">
        <v>313</v>
      </c>
      <c r="C95" s="18">
        <v>16</v>
      </c>
      <c r="D95" s="8">
        <v>2</v>
      </c>
      <c r="E95" s="8">
        <v>0.2</v>
      </c>
      <c r="F95" s="8">
        <v>12.2</v>
      </c>
      <c r="G95" s="9">
        <v>59</v>
      </c>
      <c r="H95" s="8">
        <v>5.8</v>
      </c>
      <c r="I95" s="8">
        <v>8.3</v>
      </c>
      <c r="J95" s="8">
        <v>0.5</v>
      </c>
      <c r="K95" s="8">
        <v>0</v>
      </c>
      <c r="L95" s="71" t="s">
        <v>314</v>
      </c>
      <c r="M95" s="45"/>
    </row>
    <row r="96" spans="1:13" ht="15.75">
      <c r="A96" s="104"/>
      <c r="B96" s="6" t="s">
        <v>313</v>
      </c>
      <c r="C96" s="18">
        <v>12</v>
      </c>
      <c r="D96" s="8">
        <v>1.5</v>
      </c>
      <c r="E96" s="8">
        <v>0.2</v>
      </c>
      <c r="F96" s="8">
        <v>9.1</v>
      </c>
      <c r="G96" s="9">
        <v>44</v>
      </c>
      <c r="H96" s="8">
        <v>4.4</v>
      </c>
      <c r="I96" s="8">
        <v>6.2</v>
      </c>
      <c r="J96" s="8">
        <v>0.4</v>
      </c>
      <c r="K96" s="8">
        <v>0</v>
      </c>
      <c r="L96" s="71" t="s">
        <v>314</v>
      </c>
      <c r="M96" s="45"/>
    </row>
    <row r="97" spans="1:13" ht="15.75">
      <c r="A97" s="105"/>
      <c r="B97" s="6" t="s">
        <v>315</v>
      </c>
      <c r="C97" s="18">
        <v>20</v>
      </c>
      <c r="D97" s="8">
        <v>3.8159999999999994</v>
      </c>
      <c r="E97" s="8">
        <v>2.024</v>
      </c>
      <c r="F97" s="8">
        <v>0.16</v>
      </c>
      <c r="G97" s="9">
        <v>34</v>
      </c>
      <c r="H97" s="8">
        <v>3.1</v>
      </c>
      <c r="I97" s="8">
        <v>5.6</v>
      </c>
      <c r="J97" s="8">
        <v>0.3</v>
      </c>
      <c r="K97" s="8">
        <v>0.2</v>
      </c>
      <c r="L97" s="71" t="s">
        <v>316</v>
      </c>
      <c r="M97" s="45"/>
    </row>
    <row r="98" spans="1:13" ht="15.75">
      <c r="A98" s="104" t="s">
        <v>317</v>
      </c>
      <c r="B98" s="6" t="s">
        <v>315</v>
      </c>
      <c r="C98" s="18">
        <v>12</v>
      </c>
      <c r="D98" s="8">
        <v>2.3</v>
      </c>
      <c r="E98" s="8">
        <v>1.2</v>
      </c>
      <c r="F98" s="8">
        <v>0.07680000000000001</v>
      </c>
      <c r="G98" s="9">
        <v>20</v>
      </c>
      <c r="H98" s="8">
        <v>1.9</v>
      </c>
      <c r="I98" s="8">
        <v>3.4</v>
      </c>
      <c r="J98" s="8">
        <v>0.2</v>
      </c>
      <c r="K98" s="8">
        <v>0.096</v>
      </c>
      <c r="L98" s="71" t="s">
        <v>316</v>
      </c>
      <c r="M98" s="45"/>
    </row>
    <row r="99" spans="1:13" ht="15.75">
      <c r="A99" s="104"/>
      <c r="B99" s="6" t="s">
        <v>318</v>
      </c>
      <c r="C99" s="18">
        <v>20</v>
      </c>
      <c r="D99" s="8">
        <v>2.52</v>
      </c>
      <c r="E99" s="8">
        <v>7.951999999999999</v>
      </c>
      <c r="F99" s="8">
        <v>0.16</v>
      </c>
      <c r="G99" s="9">
        <v>82</v>
      </c>
      <c r="H99" s="8">
        <v>3</v>
      </c>
      <c r="I99" s="8">
        <v>4.2</v>
      </c>
      <c r="J99" s="8">
        <v>0.3</v>
      </c>
      <c r="K99" s="8">
        <v>0.2</v>
      </c>
      <c r="L99" s="71" t="s">
        <v>316</v>
      </c>
      <c r="M99" s="45"/>
    </row>
    <row r="100" spans="1:13" ht="15.75">
      <c r="A100" s="105"/>
      <c r="B100" s="6" t="s">
        <v>318</v>
      </c>
      <c r="C100" s="18">
        <v>12</v>
      </c>
      <c r="D100" s="8">
        <v>1.2096</v>
      </c>
      <c r="E100" s="8">
        <v>4.8</v>
      </c>
      <c r="F100" s="8">
        <v>0.07680000000000001</v>
      </c>
      <c r="G100" s="9">
        <v>49</v>
      </c>
      <c r="H100" s="8">
        <v>1.8</v>
      </c>
      <c r="I100" s="8">
        <v>2.5</v>
      </c>
      <c r="J100" s="8">
        <v>0.2</v>
      </c>
      <c r="K100" s="8">
        <v>0.096</v>
      </c>
      <c r="L100" s="71" t="s">
        <v>316</v>
      </c>
      <c r="M100" s="45"/>
    </row>
    <row r="101" spans="1:13" ht="15.75">
      <c r="A101" s="105"/>
      <c r="B101" s="6" t="s">
        <v>2113</v>
      </c>
      <c r="C101" s="18">
        <v>200</v>
      </c>
      <c r="D101" s="8">
        <v>5.488</v>
      </c>
      <c r="E101" s="8">
        <v>5.048</v>
      </c>
      <c r="F101" s="8">
        <v>16.904</v>
      </c>
      <c r="G101" s="9">
        <v>132</v>
      </c>
      <c r="H101" s="8">
        <v>171.1</v>
      </c>
      <c r="I101" s="8">
        <v>20.9</v>
      </c>
      <c r="J101" s="8">
        <v>0.3</v>
      </c>
      <c r="K101" s="8">
        <v>0.976</v>
      </c>
      <c r="L101" s="16" t="s">
        <v>319</v>
      </c>
      <c r="M101" s="45"/>
    </row>
    <row r="102" spans="1:13" ht="15.75">
      <c r="A102" s="104" t="s">
        <v>320</v>
      </c>
      <c r="B102" s="6" t="s">
        <v>2113</v>
      </c>
      <c r="C102" s="18">
        <v>150</v>
      </c>
      <c r="D102" s="8">
        <v>3.2928000000000006</v>
      </c>
      <c r="E102" s="8">
        <v>3.0288000000000004</v>
      </c>
      <c r="F102" s="8">
        <v>10.142399999999999</v>
      </c>
      <c r="G102" s="9">
        <v>99</v>
      </c>
      <c r="H102" s="8">
        <v>128.3</v>
      </c>
      <c r="I102" s="8">
        <v>15.7</v>
      </c>
      <c r="J102" s="8">
        <v>0.2</v>
      </c>
      <c r="K102" s="8">
        <v>0.7</v>
      </c>
      <c r="L102" s="16" t="s">
        <v>319</v>
      </c>
      <c r="M102" s="45"/>
    </row>
    <row r="103" spans="1:13" ht="15.75">
      <c r="A103" s="104"/>
      <c r="B103" s="6" t="s">
        <v>321</v>
      </c>
      <c r="C103" s="12">
        <v>200</v>
      </c>
      <c r="D103" s="8">
        <v>6.207999999999999</v>
      </c>
      <c r="E103" s="8">
        <v>6.168</v>
      </c>
      <c r="F103" s="8">
        <v>17.328</v>
      </c>
      <c r="G103" s="9">
        <v>150</v>
      </c>
      <c r="H103" s="57">
        <v>178.4</v>
      </c>
      <c r="I103" s="57">
        <v>35.6</v>
      </c>
      <c r="J103" s="57">
        <v>0.7</v>
      </c>
      <c r="K103" s="57">
        <v>1</v>
      </c>
      <c r="L103" s="16" t="s">
        <v>322</v>
      </c>
      <c r="M103" s="45" t="s">
        <v>323</v>
      </c>
    </row>
    <row r="104" spans="1:13" ht="15.75">
      <c r="A104" s="105"/>
      <c r="B104" s="6" t="s">
        <v>321</v>
      </c>
      <c r="C104" s="12">
        <v>150</v>
      </c>
      <c r="D104" s="8">
        <v>4.656</v>
      </c>
      <c r="E104" s="8">
        <v>4.626</v>
      </c>
      <c r="F104" s="8">
        <v>12.995999999999999</v>
      </c>
      <c r="G104" s="9">
        <v>112</v>
      </c>
      <c r="H104" s="8">
        <v>133.8</v>
      </c>
      <c r="I104" s="8">
        <v>26.7</v>
      </c>
      <c r="J104" s="8">
        <v>0.5</v>
      </c>
      <c r="K104" s="8">
        <v>0.732</v>
      </c>
      <c r="L104" s="16" t="s">
        <v>322</v>
      </c>
      <c r="M104" s="45" t="s">
        <v>323</v>
      </c>
    </row>
    <row r="105" spans="1:13" ht="15.75">
      <c r="A105" s="104" t="s">
        <v>324</v>
      </c>
      <c r="B105" s="6" t="s">
        <v>325</v>
      </c>
      <c r="C105" s="12">
        <v>200</v>
      </c>
      <c r="D105" s="8">
        <v>5.3759999999999994</v>
      </c>
      <c r="E105" s="8">
        <v>5.367999999999999</v>
      </c>
      <c r="F105" s="8">
        <v>19.6</v>
      </c>
      <c r="G105" s="9">
        <v>148</v>
      </c>
      <c r="H105" s="8">
        <v>170.1</v>
      </c>
      <c r="I105" s="8">
        <v>26.1</v>
      </c>
      <c r="J105" s="8">
        <v>0.3</v>
      </c>
      <c r="K105" s="8">
        <v>0.8</v>
      </c>
      <c r="L105" s="16" t="s">
        <v>322</v>
      </c>
      <c r="M105" s="45" t="s">
        <v>254</v>
      </c>
    </row>
    <row r="106" spans="1:13" ht="15.75">
      <c r="A106" s="104"/>
      <c r="B106" s="6" t="s">
        <v>325</v>
      </c>
      <c r="C106" s="12">
        <v>150</v>
      </c>
      <c r="D106" s="8">
        <v>3.2256</v>
      </c>
      <c r="E106" s="8">
        <v>3.2207999999999997</v>
      </c>
      <c r="F106" s="8">
        <v>11.76</v>
      </c>
      <c r="G106" s="9">
        <v>89</v>
      </c>
      <c r="H106" s="8">
        <v>127.6</v>
      </c>
      <c r="I106" s="8">
        <v>19.6</v>
      </c>
      <c r="J106" s="8">
        <v>0.2</v>
      </c>
      <c r="K106" s="8">
        <v>0.5856</v>
      </c>
      <c r="L106" s="16" t="s">
        <v>322</v>
      </c>
      <c r="M106" s="45" t="s">
        <v>254</v>
      </c>
    </row>
    <row r="107" spans="1:13" ht="15.75">
      <c r="A107" s="105"/>
      <c r="B107" s="6" t="s">
        <v>295</v>
      </c>
      <c r="C107" s="107">
        <v>200</v>
      </c>
      <c r="D107" s="8">
        <v>4.832</v>
      </c>
      <c r="E107" s="8">
        <v>5.296</v>
      </c>
      <c r="F107" s="8">
        <v>14.416</v>
      </c>
      <c r="G107" s="9">
        <v>125</v>
      </c>
      <c r="H107" s="8">
        <v>169.6</v>
      </c>
      <c r="I107" s="8">
        <v>22.5</v>
      </c>
      <c r="J107" s="8">
        <v>0.2</v>
      </c>
      <c r="K107" s="8">
        <v>0.9</v>
      </c>
      <c r="L107" s="16" t="s">
        <v>326</v>
      </c>
      <c r="M107" s="45"/>
    </row>
    <row r="108" spans="1:13" ht="15.75">
      <c r="A108" s="104" t="s">
        <v>327</v>
      </c>
      <c r="B108" s="6" t="s">
        <v>295</v>
      </c>
      <c r="C108" s="107">
        <v>150</v>
      </c>
      <c r="D108" s="8">
        <v>3.6</v>
      </c>
      <c r="E108" s="8">
        <v>4</v>
      </c>
      <c r="F108" s="8">
        <v>10.8</v>
      </c>
      <c r="G108" s="9">
        <v>93</v>
      </c>
      <c r="H108" s="8">
        <v>127.2</v>
      </c>
      <c r="I108" s="8">
        <v>16.9</v>
      </c>
      <c r="J108" s="8">
        <v>0.2</v>
      </c>
      <c r="K108" s="8">
        <v>0.732</v>
      </c>
      <c r="L108" s="16" t="s">
        <v>326</v>
      </c>
      <c r="M108" s="45"/>
    </row>
    <row r="109" spans="1:13" ht="15.75">
      <c r="A109" s="104"/>
      <c r="B109" s="6" t="s">
        <v>123</v>
      </c>
      <c r="C109" s="12">
        <v>220</v>
      </c>
      <c r="D109" s="8">
        <v>5.8</v>
      </c>
      <c r="E109" s="8">
        <v>3.6</v>
      </c>
      <c r="F109" s="8">
        <v>14.7</v>
      </c>
      <c r="G109" s="9">
        <v>115</v>
      </c>
      <c r="H109" s="8">
        <v>18</v>
      </c>
      <c r="I109" s="8">
        <v>29.3</v>
      </c>
      <c r="J109" s="8">
        <v>1</v>
      </c>
      <c r="K109" s="8">
        <v>18.2</v>
      </c>
      <c r="L109" s="71" t="s">
        <v>124</v>
      </c>
      <c r="M109" s="45"/>
    </row>
    <row r="110" spans="1:13" ht="15.75">
      <c r="A110" s="105"/>
      <c r="B110" s="6" t="s">
        <v>123</v>
      </c>
      <c r="C110" s="12">
        <v>162</v>
      </c>
      <c r="D110" s="8">
        <v>3.8</v>
      </c>
      <c r="E110" s="8">
        <v>2.5</v>
      </c>
      <c r="F110" s="8">
        <v>11</v>
      </c>
      <c r="G110" s="9">
        <v>82</v>
      </c>
      <c r="H110" s="8">
        <v>12.6</v>
      </c>
      <c r="I110" s="8">
        <v>20.7</v>
      </c>
      <c r="J110" s="8">
        <v>0.8</v>
      </c>
      <c r="K110" s="8">
        <v>13.3</v>
      </c>
      <c r="L110" s="71" t="s">
        <v>124</v>
      </c>
      <c r="M110" s="45"/>
    </row>
    <row r="111" spans="1:13" ht="15.75">
      <c r="A111" s="105"/>
      <c r="B111" s="6" t="s">
        <v>328</v>
      </c>
      <c r="C111" s="12">
        <v>220</v>
      </c>
      <c r="D111" s="8">
        <v>4.9</v>
      </c>
      <c r="E111" s="8">
        <v>2.4</v>
      </c>
      <c r="F111" s="8">
        <v>14.7</v>
      </c>
      <c r="G111" s="9">
        <v>102</v>
      </c>
      <c r="H111" s="8">
        <v>21.8</v>
      </c>
      <c r="I111" s="8">
        <v>34</v>
      </c>
      <c r="J111" s="8">
        <v>1.1</v>
      </c>
      <c r="K111" s="8">
        <v>18.2</v>
      </c>
      <c r="L111" s="71" t="s">
        <v>124</v>
      </c>
      <c r="M111" s="45"/>
    </row>
    <row r="112" spans="1:13" ht="15.75">
      <c r="A112" s="105"/>
      <c r="B112" s="6" t="s">
        <v>328</v>
      </c>
      <c r="C112" s="12">
        <v>162</v>
      </c>
      <c r="D112" s="8">
        <v>3.2</v>
      </c>
      <c r="E112" s="8">
        <v>1.8</v>
      </c>
      <c r="F112" s="8">
        <v>11</v>
      </c>
      <c r="G112" s="9">
        <v>74</v>
      </c>
      <c r="H112" s="8">
        <v>14.8</v>
      </c>
      <c r="I112" s="8">
        <v>23.5</v>
      </c>
      <c r="J112" s="8">
        <v>0.8</v>
      </c>
      <c r="K112" s="8">
        <v>13.3</v>
      </c>
      <c r="L112" s="71" t="s">
        <v>124</v>
      </c>
      <c r="M112" s="45"/>
    </row>
    <row r="113" spans="1:13" ht="15.75">
      <c r="A113" s="105"/>
      <c r="B113" s="6" t="s">
        <v>329</v>
      </c>
      <c r="C113" s="18">
        <v>20</v>
      </c>
      <c r="D113" s="8">
        <v>3.9</v>
      </c>
      <c r="E113" s="8">
        <v>1.2</v>
      </c>
      <c r="F113" s="8">
        <v>0.3</v>
      </c>
      <c r="G113" s="9">
        <v>28</v>
      </c>
      <c r="H113" s="8">
        <v>5.1</v>
      </c>
      <c r="I113" s="8">
        <v>6.2</v>
      </c>
      <c r="J113" s="8">
        <v>0.1</v>
      </c>
      <c r="K113" s="8">
        <v>0.6</v>
      </c>
      <c r="L113" s="71" t="s">
        <v>330</v>
      </c>
      <c r="M113" s="45"/>
    </row>
    <row r="114" spans="1:13" ht="15.75">
      <c r="A114" s="105"/>
      <c r="B114" s="6" t="s">
        <v>329</v>
      </c>
      <c r="C114" s="18">
        <v>12</v>
      </c>
      <c r="D114" s="8">
        <v>2.4</v>
      </c>
      <c r="E114" s="8">
        <v>0.7</v>
      </c>
      <c r="F114" s="8">
        <v>0.2</v>
      </c>
      <c r="G114" s="9">
        <v>17</v>
      </c>
      <c r="H114" s="8">
        <v>3.1</v>
      </c>
      <c r="I114" s="8">
        <v>3.7</v>
      </c>
      <c r="J114" s="8">
        <v>0.1</v>
      </c>
      <c r="K114" s="8">
        <v>0.4</v>
      </c>
      <c r="L114" s="71" t="s">
        <v>330</v>
      </c>
      <c r="M114" s="45"/>
    </row>
    <row r="115" spans="1:13" ht="15.75">
      <c r="A115" s="105"/>
      <c r="B115" s="6" t="s">
        <v>331</v>
      </c>
      <c r="C115" s="18">
        <v>12</v>
      </c>
      <c r="D115" s="8">
        <v>3.1</v>
      </c>
      <c r="E115" s="8">
        <v>0</v>
      </c>
      <c r="F115" s="8">
        <v>0.3</v>
      </c>
      <c r="G115" s="9">
        <v>15</v>
      </c>
      <c r="H115" s="8">
        <v>8.8</v>
      </c>
      <c r="I115" s="8">
        <v>10.9</v>
      </c>
      <c r="J115" s="8">
        <v>0.2</v>
      </c>
      <c r="K115" s="8">
        <v>0.5</v>
      </c>
      <c r="L115" s="71" t="s">
        <v>330</v>
      </c>
      <c r="M115" s="45"/>
    </row>
    <row r="116" spans="1:13" ht="15.75">
      <c r="A116" s="105"/>
      <c r="B116" s="6" t="s">
        <v>331</v>
      </c>
      <c r="C116" s="18">
        <v>20</v>
      </c>
      <c r="D116" s="8">
        <v>4.1</v>
      </c>
      <c r="E116" s="8">
        <v>0</v>
      </c>
      <c r="F116" s="8">
        <v>0.4</v>
      </c>
      <c r="G116" s="9">
        <v>20</v>
      </c>
      <c r="H116" s="8">
        <v>11.7</v>
      </c>
      <c r="I116" s="8">
        <v>14.5</v>
      </c>
      <c r="J116" s="8">
        <v>0.3</v>
      </c>
      <c r="K116" s="8">
        <v>0.7</v>
      </c>
      <c r="L116" s="71" t="s">
        <v>330</v>
      </c>
      <c r="M116" s="45"/>
    </row>
    <row r="117" spans="1:13" ht="17.25" customHeight="1">
      <c r="A117" s="104" t="s">
        <v>332</v>
      </c>
      <c r="B117" s="6" t="s">
        <v>333</v>
      </c>
      <c r="C117" s="12">
        <v>200</v>
      </c>
      <c r="D117" s="8">
        <v>4.5</v>
      </c>
      <c r="E117" s="8">
        <v>4.3</v>
      </c>
      <c r="F117" s="8">
        <v>13.1</v>
      </c>
      <c r="G117" s="9">
        <v>110</v>
      </c>
      <c r="H117" s="8">
        <v>145.9</v>
      </c>
      <c r="I117" s="8">
        <v>27.9</v>
      </c>
      <c r="J117" s="8">
        <v>6</v>
      </c>
      <c r="K117" s="8">
        <v>7.7</v>
      </c>
      <c r="L117" s="71" t="s">
        <v>334</v>
      </c>
      <c r="M117" s="45"/>
    </row>
    <row r="118" spans="1:13" ht="15.75">
      <c r="A118" s="104"/>
      <c r="B118" s="6" t="s">
        <v>333</v>
      </c>
      <c r="C118" s="12">
        <v>150</v>
      </c>
      <c r="D118" s="8">
        <v>3.4</v>
      </c>
      <c r="E118" s="8">
        <v>3.3</v>
      </c>
      <c r="F118" s="8">
        <v>9.9</v>
      </c>
      <c r="G118" s="9">
        <v>82</v>
      </c>
      <c r="H118" s="8">
        <v>109.4</v>
      </c>
      <c r="I118" s="8">
        <v>20.9</v>
      </c>
      <c r="J118" s="8">
        <v>0.4</v>
      </c>
      <c r="K118" s="8">
        <v>5.8</v>
      </c>
      <c r="L118" s="71" t="s">
        <v>334</v>
      </c>
      <c r="M118" s="45"/>
    </row>
    <row r="119" spans="1:13" ht="15.75">
      <c r="A119" s="105"/>
      <c r="B119" s="6" t="s">
        <v>335</v>
      </c>
      <c r="C119" s="108" t="s">
        <v>336</v>
      </c>
      <c r="D119" s="8">
        <v>9.6005</v>
      </c>
      <c r="E119" s="8">
        <v>4.8</v>
      </c>
      <c r="F119" s="43">
        <v>15.9</v>
      </c>
      <c r="G119" s="44">
        <v>145</v>
      </c>
      <c r="H119" s="43">
        <v>21</v>
      </c>
      <c r="I119" s="43">
        <v>36</v>
      </c>
      <c r="J119" s="43">
        <v>1.2</v>
      </c>
      <c r="K119" s="8">
        <v>19.5</v>
      </c>
      <c r="L119" s="16" t="s">
        <v>337</v>
      </c>
      <c r="M119" s="33" t="s">
        <v>338</v>
      </c>
    </row>
    <row r="120" spans="1:13" ht="15.75">
      <c r="A120" s="105"/>
      <c r="B120" s="6" t="s">
        <v>335</v>
      </c>
      <c r="C120" s="108" t="s">
        <v>339</v>
      </c>
      <c r="D120" s="8">
        <v>7.9</v>
      </c>
      <c r="E120" s="8">
        <v>3.8</v>
      </c>
      <c r="F120" s="43">
        <v>11.9</v>
      </c>
      <c r="G120" s="44">
        <v>113</v>
      </c>
      <c r="H120" s="43">
        <v>16.4</v>
      </c>
      <c r="I120" s="43">
        <v>27.9</v>
      </c>
      <c r="J120" s="43">
        <v>0.9</v>
      </c>
      <c r="K120" s="8">
        <v>14.7</v>
      </c>
      <c r="L120" s="16" t="s">
        <v>337</v>
      </c>
      <c r="M120" s="33" t="s">
        <v>338</v>
      </c>
    </row>
    <row r="121" spans="1:13" ht="15.75">
      <c r="A121" s="105"/>
      <c r="B121" s="6" t="s">
        <v>340</v>
      </c>
      <c r="C121" s="108" t="s">
        <v>336</v>
      </c>
      <c r="D121" s="8">
        <v>7.8755</v>
      </c>
      <c r="E121" s="8">
        <v>2.4</v>
      </c>
      <c r="F121" s="43">
        <v>15.9</v>
      </c>
      <c r="G121" s="44">
        <v>120</v>
      </c>
      <c r="H121" s="43">
        <v>28.4</v>
      </c>
      <c r="I121" s="43">
        <v>45.2</v>
      </c>
      <c r="J121" s="43">
        <v>1.2</v>
      </c>
      <c r="K121" s="8">
        <v>19.4</v>
      </c>
      <c r="L121" s="16" t="s">
        <v>337</v>
      </c>
      <c r="M121" s="33" t="s">
        <v>341</v>
      </c>
    </row>
    <row r="122" spans="1:13" ht="15.75">
      <c r="A122" s="105"/>
      <c r="B122" s="6" t="s">
        <v>340</v>
      </c>
      <c r="C122" s="108" t="s">
        <v>339</v>
      </c>
      <c r="D122" s="8">
        <v>6.4</v>
      </c>
      <c r="E122" s="8">
        <v>1.8</v>
      </c>
      <c r="F122" s="43">
        <v>11.9</v>
      </c>
      <c r="G122" s="44">
        <v>92</v>
      </c>
      <c r="H122" s="43">
        <v>22.6</v>
      </c>
      <c r="I122" s="43">
        <v>35.7</v>
      </c>
      <c r="J122" s="43">
        <v>0.9</v>
      </c>
      <c r="K122" s="8">
        <v>14.6</v>
      </c>
      <c r="L122" s="16" t="s">
        <v>337</v>
      </c>
      <c r="M122" s="33" t="s">
        <v>341</v>
      </c>
    </row>
    <row r="123" spans="1:13" ht="15.75">
      <c r="A123" s="105"/>
      <c r="B123" s="6" t="s">
        <v>60</v>
      </c>
      <c r="C123" s="12">
        <v>200</v>
      </c>
      <c r="D123" s="8">
        <v>2.046640000000001</v>
      </c>
      <c r="E123" s="8">
        <v>2.4</v>
      </c>
      <c r="F123" s="8">
        <v>11.7</v>
      </c>
      <c r="G123" s="9">
        <v>77</v>
      </c>
      <c r="H123" s="8">
        <v>28.6</v>
      </c>
      <c r="I123" s="8">
        <v>22.3</v>
      </c>
      <c r="J123" s="8">
        <v>1</v>
      </c>
      <c r="K123" s="8">
        <v>2</v>
      </c>
      <c r="L123" s="16" t="s">
        <v>61</v>
      </c>
      <c r="M123" s="45"/>
    </row>
    <row r="124" spans="1:13" ht="15.75">
      <c r="A124" s="105"/>
      <c r="B124" s="6" t="s">
        <v>60</v>
      </c>
      <c r="C124" s="12">
        <v>150</v>
      </c>
      <c r="D124" s="8">
        <v>1.5</v>
      </c>
      <c r="E124" s="8">
        <v>1.8</v>
      </c>
      <c r="F124" s="8">
        <v>8.8</v>
      </c>
      <c r="G124" s="9">
        <v>58</v>
      </c>
      <c r="H124" s="8">
        <v>21.5</v>
      </c>
      <c r="I124" s="8">
        <v>16.7</v>
      </c>
      <c r="J124" s="8">
        <v>0.8</v>
      </c>
      <c r="K124" s="8">
        <v>1.5</v>
      </c>
      <c r="L124" s="16" t="s">
        <v>61</v>
      </c>
      <c r="M124" s="45"/>
    </row>
    <row r="125" spans="1:13" ht="15.75">
      <c r="A125" s="105"/>
      <c r="B125" s="6" t="s">
        <v>2125</v>
      </c>
      <c r="C125" s="386">
        <v>65</v>
      </c>
      <c r="D125" s="8">
        <v>4.5</v>
      </c>
      <c r="E125" s="8">
        <v>4.1</v>
      </c>
      <c r="F125" s="8">
        <v>30.8</v>
      </c>
      <c r="G125" s="9">
        <v>182</v>
      </c>
      <c r="H125" s="8">
        <v>9.6</v>
      </c>
      <c r="I125" s="8">
        <v>6.8</v>
      </c>
      <c r="J125" s="8">
        <v>0.5</v>
      </c>
      <c r="K125" s="8">
        <v>0.1</v>
      </c>
      <c r="L125" s="16" t="s">
        <v>342</v>
      </c>
      <c r="M125" s="45"/>
    </row>
    <row r="126" spans="1:13" ht="15.75">
      <c r="A126" s="105"/>
      <c r="B126" s="6" t="s">
        <v>2126</v>
      </c>
      <c r="C126" s="386">
        <v>53</v>
      </c>
      <c r="D126" s="8">
        <v>3.6</v>
      </c>
      <c r="E126" s="8">
        <v>3.7</v>
      </c>
      <c r="F126" s="8">
        <v>24.8</v>
      </c>
      <c r="G126" s="9">
        <v>151</v>
      </c>
      <c r="H126" s="8">
        <v>8.7</v>
      </c>
      <c r="I126" s="8">
        <v>5.6</v>
      </c>
      <c r="J126" s="8">
        <v>0.4</v>
      </c>
      <c r="K126" s="8">
        <v>1.3</v>
      </c>
      <c r="L126" s="16" t="s">
        <v>342</v>
      </c>
      <c r="M126" s="45"/>
    </row>
    <row r="127" spans="1:13" ht="15.75">
      <c r="A127" s="105"/>
      <c r="B127" s="6" t="s">
        <v>2124</v>
      </c>
      <c r="C127" s="386">
        <v>40</v>
      </c>
      <c r="D127" s="8">
        <v>2.7</v>
      </c>
      <c r="E127" s="8">
        <v>2.8</v>
      </c>
      <c r="F127" s="8">
        <v>18.6</v>
      </c>
      <c r="G127" s="9">
        <v>113</v>
      </c>
      <c r="H127" s="8">
        <v>6.5</v>
      </c>
      <c r="I127" s="8">
        <v>4.2</v>
      </c>
      <c r="J127" s="8">
        <v>0.3</v>
      </c>
      <c r="K127" s="8">
        <v>1</v>
      </c>
      <c r="L127" s="16" t="s">
        <v>342</v>
      </c>
      <c r="M127" s="45"/>
    </row>
    <row r="128" spans="1:13" ht="15.75">
      <c r="A128" s="105"/>
      <c r="B128" s="6" t="s">
        <v>343</v>
      </c>
      <c r="C128" s="12" t="s">
        <v>336</v>
      </c>
      <c r="D128" s="8">
        <v>15.2</v>
      </c>
      <c r="E128" s="8">
        <v>17</v>
      </c>
      <c r="F128" s="8">
        <v>9.6</v>
      </c>
      <c r="G128" s="9">
        <v>253</v>
      </c>
      <c r="H128" s="8">
        <v>34.8</v>
      </c>
      <c r="I128" s="8">
        <v>31.7</v>
      </c>
      <c r="J128" s="8">
        <v>1.7</v>
      </c>
      <c r="K128" s="8">
        <v>38.2</v>
      </c>
      <c r="L128" s="16" t="s">
        <v>344</v>
      </c>
      <c r="M128" s="45"/>
    </row>
    <row r="129" spans="1:13" ht="15.75">
      <c r="A129" s="105"/>
      <c r="B129" s="6" t="s">
        <v>343</v>
      </c>
      <c r="C129" s="12" t="s">
        <v>339</v>
      </c>
      <c r="D129" s="8">
        <v>12.6</v>
      </c>
      <c r="E129" s="8">
        <v>13.8</v>
      </c>
      <c r="F129" s="8">
        <v>7.2</v>
      </c>
      <c r="G129" s="9">
        <v>204</v>
      </c>
      <c r="H129" s="8">
        <v>27</v>
      </c>
      <c r="I129" s="8">
        <v>25</v>
      </c>
      <c r="J129" s="8">
        <v>1.3</v>
      </c>
      <c r="K129" s="8">
        <v>28.7</v>
      </c>
      <c r="L129" s="16" t="s">
        <v>344</v>
      </c>
      <c r="M129" s="45"/>
    </row>
    <row r="130" spans="1:13" ht="15.75">
      <c r="A130" s="105"/>
      <c r="B130" s="6" t="s">
        <v>345</v>
      </c>
      <c r="C130" s="12" t="s">
        <v>346</v>
      </c>
      <c r="D130" s="8">
        <v>9.7</v>
      </c>
      <c r="E130" s="8">
        <v>7.8</v>
      </c>
      <c r="F130" s="8">
        <v>44.5</v>
      </c>
      <c r="G130" s="9">
        <v>189</v>
      </c>
      <c r="H130" s="8">
        <v>32.6</v>
      </c>
      <c r="I130" s="8">
        <v>29.7</v>
      </c>
      <c r="J130" s="8">
        <v>1.6</v>
      </c>
      <c r="K130" s="8">
        <v>13.904</v>
      </c>
      <c r="L130" s="16" t="s">
        <v>347</v>
      </c>
      <c r="M130" s="45"/>
    </row>
    <row r="131" spans="1:13" ht="15.75">
      <c r="A131" s="105"/>
      <c r="B131" s="6" t="s">
        <v>345</v>
      </c>
      <c r="C131" s="12" t="s">
        <v>348</v>
      </c>
      <c r="D131" s="8">
        <v>6.6</v>
      </c>
      <c r="E131" s="8">
        <v>5.3</v>
      </c>
      <c r="F131" s="8">
        <v>30.2</v>
      </c>
      <c r="G131" s="9">
        <v>129</v>
      </c>
      <c r="H131" s="8">
        <v>23.4</v>
      </c>
      <c r="I131" s="8">
        <v>19.9</v>
      </c>
      <c r="J131" s="8">
        <v>1.1</v>
      </c>
      <c r="K131" s="8">
        <v>10.427999999999999</v>
      </c>
      <c r="L131" s="16" t="s">
        <v>347</v>
      </c>
      <c r="M131" s="45"/>
    </row>
    <row r="132" spans="1:13" ht="15.75">
      <c r="A132" s="105"/>
      <c r="B132" s="6" t="s">
        <v>349</v>
      </c>
      <c r="C132" s="12" t="s">
        <v>346</v>
      </c>
      <c r="D132" s="8">
        <v>11.5</v>
      </c>
      <c r="E132" s="8">
        <v>2.8</v>
      </c>
      <c r="F132" s="8">
        <v>20.2</v>
      </c>
      <c r="G132" s="9">
        <v>151</v>
      </c>
      <c r="H132" s="8">
        <v>30.5</v>
      </c>
      <c r="I132" s="8">
        <v>53.2</v>
      </c>
      <c r="J132" s="8">
        <v>1.6</v>
      </c>
      <c r="K132" s="8">
        <v>12</v>
      </c>
      <c r="L132" s="16" t="s">
        <v>347</v>
      </c>
      <c r="M132" s="45"/>
    </row>
    <row r="133" spans="1:13" ht="15.75">
      <c r="A133" s="105"/>
      <c r="B133" s="6" t="s">
        <v>349</v>
      </c>
      <c r="C133" s="12" t="s">
        <v>348</v>
      </c>
      <c r="D133" s="8">
        <v>7.7</v>
      </c>
      <c r="E133" s="8">
        <v>2</v>
      </c>
      <c r="F133" s="8">
        <v>14.1</v>
      </c>
      <c r="G133" s="9">
        <v>104</v>
      </c>
      <c r="H133" s="8">
        <v>22</v>
      </c>
      <c r="I133" s="8">
        <v>35.4</v>
      </c>
      <c r="J133" s="8">
        <v>1.1</v>
      </c>
      <c r="K133" s="8">
        <v>10</v>
      </c>
      <c r="L133" s="16" t="s">
        <v>347</v>
      </c>
      <c r="M133" s="45"/>
    </row>
    <row r="134" spans="1:13" ht="15.75">
      <c r="A134" s="104" t="s">
        <v>350</v>
      </c>
      <c r="B134" s="6" t="s">
        <v>104</v>
      </c>
      <c r="C134" s="84">
        <v>10</v>
      </c>
      <c r="D134" s="57">
        <v>4.3</v>
      </c>
      <c r="E134" s="57">
        <v>3.7</v>
      </c>
      <c r="F134" s="57">
        <v>0</v>
      </c>
      <c r="G134" s="85">
        <v>51</v>
      </c>
      <c r="H134" s="57">
        <v>3.2</v>
      </c>
      <c r="I134" s="57">
        <v>4.4</v>
      </c>
      <c r="J134" s="57">
        <v>0.3</v>
      </c>
      <c r="K134" s="57">
        <v>0.5</v>
      </c>
      <c r="L134" s="71" t="s">
        <v>105</v>
      </c>
      <c r="M134" s="72" t="s">
        <v>351</v>
      </c>
    </row>
    <row r="135" spans="1:13" ht="15.75">
      <c r="A135" s="104"/>
      <c r="B135" s="6" t="s">
        <v>352</v>
      </c>
      <c r="C135" s="84">
        <v>10</v>
      </c>
      <c r="D135" s="57">
        <v>3.1</v>
      </c>
      <c r="E135" s="57">
        <v>0.3</v>
      </c>
      <c r="F135" s="57">
        <v>0.1</v>
      </c>
      <c r="G135" s="85">
        <v>15</v>
      </c>
      <c r="H135" s="57">
        <v>1.1</v>
      </c>
      <c r="I135" s="57">
        <v>11.4</v>
      </c>
      <c r="J135" s="57">
        <v>0.2</v>
      </c>
      <c r="K135" s="57">
        <v>0</v>
      </c>
      <c r="L135" s="71" t="s">
        <v>105</v>
      </c>
      <c r="M135" s="72"/>
    </row>
    <row r="136" spans="1:13" ht="15.75">
      <c r="A136" s="105"/>
      <c r="B136" s="64" t="s">
        <v>104</v>
      </c>
      <c r="C136" s="12">
        <v>15</v>
      </c>
      <c r="D136" s="43">
        <v>6.5</v>
      </c>
      <c r="E136" s="43">
        <v>5.6</v>
      </c>
      <c r="F136" s="43">
        <v>0</v>
      </c>
      <c r="G136" s="44">
        <v>76</v>
      </c>
      <c r="H136" s="43">
        <v>4.8</v>
      </c>
      <c r="I136" s="43">
        <v>6.6</v>
      </c>
      <c r="J136" s="43">
        <v>0.4</v>
      </c>
      <c r="K136" s="43">
        <v>0.7</v>
      </c>
      <c r="L136" s="71" t="s">
        <v>105</v>
      </c>
      <c r="M136" s="72" t="s">
        <v>351</v>
      </c>
    </row>
    <row r="137" spans="1:13" ht="15.75">
      <c r="A137" s="104" t="s">
        <v>353</v>
      </c>
      <c r="B137" s="6" t="s">
        <v>352</v>
      </c>
      <c r="C137" s="12">
        <v>15</v>
      </c>
      <c r="D137" s="43">
        <v>4.9</v>
      </c>
      <c r="E137" s="43">
        <v>0.4</v>
      </c>
      <c r="F137" s="43">
        <v>0.1</v>
      </c>
      <c r="G137" s="44">
        <v>23</v>
      </c>
      <c r="H137" s="43">
        <v>1.6</v>
      </c>
      <c r="I137" s="43">
        <v>17.7</v>
      </c>
      <c r="J137" s="43">
        <v>0.3</v>
      </c>
      <c r="K137" s="43">
        <v>0</v>
      </c>
      <c r="L137" s="71" t="s">
        <v>105</v>
      </c>
      <c r="M137" s="72" t="s">
        <v>354</v>
      </c>
    </row>
    <row r="138" spans="1:13" ht="15.75">
      <c r="A138" s="104"/>
      <c r="B138" s="6" t="s">
        <v>355</v>
      </c>
      <c r="C138" s="18">
        <v>10</v>
      </c>
      <c r="D138" s="8">
        <v>2.8</v>
      </c>
      <c r="E138" s="8">
        <v>0.38</v>
      </c>
      <c r="F138" s="8">
        <v>0.05</v>
      </c>
      <c r="G138" s="9">
        <v>15</v>
      </c>
      <c r="H138" s="8">
        <v>1.3</v>
      </c>
      <c r="I138" s="8">
        <v>3</v>
      </c>
      <c r="J138" s="8">
        <v>0.2</v>
      </c>
      <c r="K138" s="8">
        <v>0.1</v>
      </c>
      <c r="L138" s="71" t="s">
        <v>356</v>
      </c>
      <c r="M138" s="45"/>
    </row>
    <row r="139" spans="1:13" ht="15.75">
      <c r="A139" s="105"/>
      <c r="B139" s="6" t="s">
        <v>355</v>
      </c>
      <c r="C139" s="18">
        <v>15</v>
      </c>
      <c r="D139" s="8">
        <v>4.27</v>
      </c>
      <c r="E139" s="8">
        <v>0.6</v>
      </c>
      <c r="F139" s="8">
        <v>0.1</v>
      </c>
      <c r="G139" s="9">
        <v>23</v>
      </c>
      <c r="H139" s="8">
        <v>2</v>
      </c>
      <c r="I139" s="8">
        <v>4.5</v>
      </c>
      <c r="J139" s="8">
        <v>0.4</v>
      </c>
      <c r="K139" s="8">
        <v>0.2</v>
      </c>
      <c r="L139" s="71" t="s">
        <v>356</v>
      </c>
      <c r="M139" s="45"/>
    </row>
    <row r="140" spans="1:13" ht="15.75">
      <c r="A140" s="104" t="s">
        <v>357</v>
      </c>
      <c r="B140" s="6" t="s">
        <v>145</v>
      </c>
      <c r="C140" s="18">
        <v>200</v>
      </c>
      <c r="D140" s="8">
        <v>2</v>
      </c>
      <c r="E140" s="8">
        <v>4.3</v>
      </c>
      <c r="F140" s="8">
        <v>9.3</v>
      </c>
      <c r="G140" s="9">
        <v>84</v>
      </c>
      <c r="H140" s="8">
        <v>24</v>
      </c>
      <c r="I140" s="8">
        <v>21.3</v>
      </c>
      <c r="J140" s="8">
        <v>0.7</v>
      </c>
      <c r="K140" s="8">
        <v>20.9</v>
      </c>
      <c r="L140" s="16" t="s">
        <v>146</v>
      </c>
      <c r="M140" s="45"/>
    </row>
    <row r="141" spans="1:13" ht="15.75">
      <c r="A141" s="104"/>
      <c r="B141" s="6" t="s">
        <v>145</v>
      </c>
      <c r="C141" s="18">
        <v>150</v>
      </c>
      <c r="D141" s="8">
        <v>1.5</v>
      </c>
      <c r="E141" s="8">
        <v>3.2</v>
      </c>
      <c r="F141" s="8">
        <v>7</v>
      </c>
      <c r="G141" s="9">
        <v>63</v>
      </c>
      <c r="H141" s="8">
        <v>18</v>
      </c>
      <c r="I141" s="8">
        <v>16</v>
      </c>
      <c r="J141" s="8">
        <v>0.5</v>
      </c>
      <c r="K141" s="8">
        <v>15.7</v>
      </c>
      <c r="L141" s="16" t="s">
        <v>146</v>
      </c>
      <c r="M141" s="45"/>
    </row>
    <row r="142" spans="1:13" ht="15.75">
      <c r="A142" s="105"/>
      <c r="B142" s="6" t="s">
        <v>358</v>
      </c>
      <c r="C142" s="12">
        <v>207</v>
      </c>
      <c r="D142" s="8">
        <v>2.7</v>
      </c>
      <c r="E142" s="8">
        <v>3.6</v>
      </c>
      <c r="F142" s="8">
        <v>16.8</v>
      </c>
      <c r="G142" s="9">
        <v>111</v>
      </c>
      <c r="H142" s="57">
        <v>42.7</v>
      </c>
      <c r="I142" s="57">
        <v>35.3</v>
      </c>
      <c r="J142" s="57">
        <v>1.7</v>
      </c>
      <c r="K142" s="8">
        <v>20.4</v>
      </c>
      <c r="L142" s="16" t="s">
        <v>359</v>
      </c>
      <c r="M142" s="45"/>
    </row>
    <row r="143" spans="1:13" ht="15.75">
      <c r="A143" s="104" t="s">
        <v>360</v>
      </c>
      <c r="B143" s="6" t="s">
        <v>361</v>
      </c>
      <c r="C143" s="12">
        <v>155</v>
      </c>
      <c r="D143" s="8">
        <v>2</v>
      </c>
      <c r="E143" s="8">
        <v>2.7</v>
      </c>
      <c r="F143" s="8">
        <v>12.6</v>
      </c>
      <c r="G143" s="9">
        <v>83</v>
      </c>
      <c r="H143" s="57">
        <v>31.9</v>
      </c>
      <c r="I143" s="57">
        <v>26.5</v>
      </c>
      <c r="J143" s="57">
        <v>1.3</v>
      </c>
      <c r="K143" s="57">
        <v>15.4</v>
      </c>
      <c r="L143" s="16" t="s">
        <v>359</v>
      </c>
      <c r="M143" s="45"/>
    </row>
    <row r="144" spans="1:13" ht="15.75">
      <c r="A144" s="104"/>
      <c r="B144" s="6" t="s">
        <v>362</v>
      </c>
      <c r="C144" s="12">
        <v>200</v>
      </c>
      <c r="D144" s="109">
        <v>1.3</v>
      </c>
      <c r="E144" s="109">
        <v>4</v>
      </c>
      <c r="F144" s="109">
        <v>10.5</v>
      </c>
      <c r="G144" s="110">
        <v>83</v>
      </c>
      <c r="H144" s="111">
        <v>18.7</v>
      </c>
      <c r="I144" s="111">
        <v>16.6</v>
      </c>
      <c r="J144" s="111">
        <v>0.7</v>
      </c>
      <c r="K144" s="109">
        <v>6</v>
      </c>
      <c r="L144" s="71" t="s">
        <v>363</v>
      </c>
      <c r="M144" s="45"/>
    </row>
    <row r="145" spans="1:13" ht="15.75">
      <c r="A145" s="105"/>
      <c r="B145" s="6" t="s">
        <v>362</v>
      </c>
      <c r="C145" s="12">
        <v>150</v>
      </c>
      <c r="D145" s="109">
        <v>1</v>
      </c>
      <c r="E145" s="109">
        <v>3</v>
      </c>
      <c r="F145" s="109">
        <v>7.8</v>
      </c>
      <c r="G145" s="110">
        <v>63</v>
      </c>
      <c r="H145" s="111">
        <v>14</v>
      </c>
      <c r="I145" s="111">
        <v>12.5</v>
      </c>
      <c r="J145" s="111">
        <v>0.5</v>
      </c>
      <c r="K145" s="109">
        <v>4.5</v>
      </c>
      <c r="L145" s="71" t="s">
        <v>363</v>
      </c>
      <c r="M145" s="45"/>
    </row>
    <row r="146" spans="1:13" ht="15.75">
      <c r="A146" s="104" t="s">
        <v>364</v>
      </c>
      <c r="B146" s="6" t="s">
        <v>365</v>
      </c>
      <c r="C146" s="12">
        <v>200</v>
      </c>
      <c r="D146" s="109">
        <v>4.32</v>
      </c>
      <c r="E146" s="109">
        <v>4.5</v>
      </c>
      <c r="F146" s="109">
        <v>12.1</v>
      </c>
      <c r="G146" s="110">
        <v>106</v>
      </c>
      <c r="H146" s="111">
        <v>146.8</v>
      </c>
      <c r="I146" s="111">
        <v>21.8</v>
      </c>
      <c r="J146" s="111">
        <v>0.3</v>
      </c>
      <c r="K146" s="109">
        <v>2.1</v>
      </c>
      <c r="L146" s="71" t="s">
        <v>366</v>
      </c>
      <c r="M146" s="45"/>
    </row>
    <row r="147" spans="1:13" ht="15.75">
      <c r="A147" s="104"/>
      <c r="B147" s="112" t="s">
        <v>365</v>
      </c>
      <c r="C147" s="113">
        <v>150</v>
      </c>
      <c r="D147" s="114">
        <v>3.2</v>
      </c>
      <c r="E147" s="114">
        <v>3.4</v>
      </c>
      <c r="F147" s="114">
        <v>9</v>
      </c>
      <c r="G147" s="115">
        <v>80</v>
      </c>
      <c r="H147" s="116">
        <v>110.1</v>
      </c>
      <c r="I147" s="116">
        <v>16.4</v>
      </c>
      <c r="J147" s="116">
        <v>0.3</v>
      </c>
      <c r="K147" s="114">
        <v>1.632</v>
      </c>
      <c r="L147" s="71" t="s">
        <v>366</v>
      </c>
      <c r="M147" s="45"/>
    </row>
    <row r="148" spans="1:13" ht="15.75">
      <c r="A148" s="105"/>
      <c r="B148" s="6" t="s">
        <v>367</v>
      </c>
      <c r="C148" s="113">
        <v>200</v>
      </c>
      <c r="D148" s="114">
        <v>4.6</v>
      </c>
      <c r="E148" s="114">
        <v>4.7</v>
      </c>
      <c r="F148" s="114">
        <v>13.2</v>
      </c>
      <c r="G148" s="115">
        <v>113</v>
      </c>
      <c r="H148" s="116">
        <v>147.6</v>
      </c>
      <c r="I148" s="116">
        <v>25.7</v>
      </c>
      <c r="J148" s="116">
        <v>0.5</v>
      </c>
      <c r="K148" s="114">
        <v>0.2</v>
      </c>
      <c r="L148" s="71" t="s">
        <v>366</v>
      </c>
      <c r="M148" s="45"/>
    </row>
    <row r="149" spans="1:13" ht="15.75">
      <c r="A149" s="104" t="s">
        <v>368</v>
      </c>
      <c r="B149" s="6" t="s">
        <v>367</v>
      </c>
      <c r="C149" s="113">
        <v>150</v>
      </c>
      <c r="D149" s="114">
        <v>3.4</v>
      </c>
      <c r="E149" s="114">
        <v>3.5</v>
      </c>
      <c r="F149" s="114">
        <v>9.9</v>
      </c>
      <c r="G149" s="115">
        <v>85</v>
      </c>
      <c r="H149" s="116">
        <v>110.7</v>
      </c>
      <c r="I149" s="116">
        <v>19.3</v>
      </c>
      <c r="J149" s="116">
        <v>0.3</v>
      </c>
      <c r="K149" s="114">
        <v>0.2</v>
      </c>
      <c r="L149" s="71" t="s">
        <v>366</v>
      </c>
      <c r="M149" s="45"/>
    </row>
    <row r="150" spans="1:13" ht="15.75">
      <c r="A150" s="104"/>
      <c r="B150" s="6" t="s">
        <v>369</v>
      </c>
      <c r="C150" s="18" t="s">
        <v>370</v>
      </c>
      <c r="D150" s="8">
        <v>6.8</v>
      </c>
      <c r="E150" s="8">
        <v>9.2</v>
      </c>
      <c r="F150" s="8">
        <v>13</v>
      </c>
      <c r="G150" s="9">
        <v>162</v>
      </c>
      <c r="H150" s="8">
        <v>67.3</v>
      </c>
      <c r="I150" s="8">
        <v>34.2</v>
      </c>
      <c r="J150" s="8">
        <v>1.4</v>
      </c>
      <c r="K150" s="8">
        <v>12.8</v>
      </c>
      <c r="L150" s="16" t="s">
        <v>371</v>
      </c>
      <c r="M150" s="45"/>
    </row>
    <row r="151" spans="1:13" ht="15.75">
      <c r="A151" s="105"/>
      <c r="B151" s="6" t="s">
        <v>369</v>
      </c>
      <c r="C151" s="18" t="s">
        <v>348</v>
      </c>
      <c r="D151" s="8">
        <v>5.1</v>
      </c>
      <c r="E151" s="8">
        <v>6.9</v>
      </c>
      <c r="F151" s="8">
        <v>9.7</v>
      </c>
      <c r="G151" s="9">
        <v>122</v>
      </c>
      <c r="H151" s="8">
        <v>50.8</v>
      </c>
      <c r="I151" s="8">
        <v>25.8</v>
      </c>
      <c r="J151" s="8">
        <v>1.1</v>
      </c>
      <c r="K151" s="8">
        <v>7.68</v>
      </c>
      <c r="L151" s="16" t="s">
        <v>371</v>
      </c>
      <c r="M151" s="45"/>
    </row>
    <row r="152" spans="1:13" ht="15.75">
      <c r="A152" s="104" t="s">
        <v>372</v>
      </c>
      <c r="B152" s="6" t="s">
        <v>373</v>
      </c>
      <c r="C152" s="18">
        <v>200</v>
      </c>
      <c r="D152" s="8">
        <v>6.5</v>
      </c>
      <c r="E152" s="8">
        <v>5.3</v>
      </c>
      <c r="F152" s="8">
        <v>31.6</v>
      </c>
      <c r="G152" s="9">
        <v>138</v>
      </c>
      <c r="H152" s="8">
        <v>18.4</v>
      </c>
      <c r="I152" s="8">
        <v>19.1</v>
      </c>
      <c r="J152" s="8">
        <v>0.9</v>
      </c>
      <c r="K152" s="8">
        <v>9.1</v>
      </c>
      <c r="L152" s="16" t="s">
        <v>374</v>
      </c>
      <c r="M152" s="45"/>
    </row>
    <row r="153" spans="1:13" ht="15.75">
      <c r="A153" s="104"/>
      <c r="B153" s="6" t="s">
        <v>373</v>
      </c>
      <c r="C153" s="18">
        <v>150</v>
      </c>
      <c r="D153" s="8">
        <v>4.9</v>
      </c>
      <c r="E153" s="8">
        <v>4</v>
      </c>
      <c r="F153" s="8">
        <v>23.7</v>
      </c>
      <c r="G153" s="9">
        <v>104</v>
      </c>
      <c r="H153" s="8">
        <v>13.8</v>
      </c>
      <c r="I153" s="8">
        <v>14.3</v>
      </c>
      <c r="J153" s="8">
        <v>0.7</v>
      </c>
      <c r="K153" s="8">
        <v>6.8</v>
      </c>
      <c r="L153" s="16" t="s">
        <v>374</v>
      </c>
      <c r="M153" s="45"/>
    </row>
    <row r="154" spans="1:13" ht="15.75">
      <c r="A154" s="105"/>
      <c r="B154" s="6" t="s">
        <v>375</v>
      </c>
      <c r="C154" s="18">
        <v>200</v>
      </c>
      <c r="D154" s="8">
        <v>7.5</v>
      </c>
      <c r="E154" s="8">
        <v>2.3</v>
      </c>
      <c r="F154" s="8">
        <v>17.1</v>
      </c>
      <c r="G154" s="9">
        <v>116</v>
      </c>
      <c r="H154" s="8">
        <v>17.2</v>
      </c>
      <c r="I154" s="8">
        <v>33.1</v>
      </c>
      <c r="J154" s="8">
        <v>0.9</v>
      </c>
      <c r="K154" s="8">
        <v>8.7</v>
      </c>
      <c r="L154" s="16" t="s">
        <v>374</v>
      </c>
      <c r="M154" s="45"/>
    </row>
    <row r="155" spans="1:13" ht="15.75">
      <c r="A155" s="105"/>
      <c r="B155" s="6" t="s">
        <v>376</v>
      </c>
      <c r="C155" s="18">
        <v>150</v>
      </c>
      <c r="D155" s="8">
        <v>5.6</v>
      </c>
      <c r="E155" s="8">
        <v>1.7</v>
      </c>
      <c r="F155" s="8">
        <v>12.8</v>
      </c>
      <c r="G155" s="9">
        <v>87</v>
      </c>
      <c r="H155" s="8">
        <v>12.9</v>
      </c>
      <c r="I155" s="8">
        <v>24.8</v>
      </c>
      <c r="J155" s="8">
        <v>0.7</v>
      </c>
      <c r="K155" s="8">
        <v>6.5</v>
      </c>
      <c r="L155" s="16" t="s">
        <v>374</v>
      </c>
      <c r="M155" s="45"/>
    </row>
    <row r="156" spans="1:13" ht="15.75">
      <c r="A156" s="105"/>
      <c r="B156" s="6" t="s">
        <v>377</v>
      </c>
      <c r="C156" s="18">
        <v>200</v>
      </c>
      <c r="D156" s="8">
        <v>2.4</v>
      </c>
      <c r="E156" s="8">
        <v>2</v>
      </c>
      <c r="F156" s="8">
        <v>14</v>
      </c>
      <c r="G156" s="9">
        <v>84</v>
      </c>
      <c r="H156" s="8">
        <v>21.4</v>
      </c>
      <c r="I156" s="8">
        <v>24.5</v>
      </c>
      <c r="J156" s="8">
        <v>0.8</v>
      </c>
      <c r="K156" s="8">
        <v>18.8</v>
      </c>
      <c r="L156" s="16" t="s">
        <v>378</v>
      </c>
      <c r="M156" s="45"/>
    </row>
    <row r="157" spans="1:13" ht="15.75">
      <c r="A157" s="105"/>
      <c r="B157" s="6" t="s">
        <v>377</v>
      </c>
      <c r="C157" s="18">
        <v>150</v>
      </c>
      <c r="D157" s="8">
        <v>1.8</v>
      </c>
      <c r="E157" s="8">
        <v>1.5</v>
      </c>
      <c r="F157" s="8">
        <v>10.5</v>
      </c>
      <c r="G157" s="9">
        <v>63</v>
      </c>
      <c r="H157" s="8">
        <v>16.1</v>
      </c>
      <c r="I157" s="8">
        <v>18.3</v>
      </c>
      <c r="J157" s="8">
        <v>0.6</v>
      </c>
      <c r="K157" s="8">
        <v>14.1</v>
      </c>
      <c r="L157" s="16" t="s">
        <v>378</v>
      </c>
      <c r="M157" s="45"/>
    </row>
    <row r="158" spans="1:13" ht="15.75">
      <c r="A158" s="104" t="s">
        <v>379</v>
      </c>
      <c r="B158" s="6" t="s">
        <v>380</v>
      </c>
      <c r="C158" s="18">
        <v>200</v>
      </c>
      <c r="D158" s="8">
        <v>11.3</v>
      </c>
      <c r="E158" s="8">
        <v>4.8</v>
      </c>
      <c r="F158" s="8">
        <v>23.6</v>
      </c>
      <c r="G158" s="9">
        <v>125</v>
      </c>
      <c r="H158" s="8">
        <v>28.7</v>
      </c>
      <c r="I158" s="8">
        <v>32.3</v>
      </c>
      <c r="J158" s="8">
        <v>2</v>
      </c>
      <c r="K158" s="8">
        <v>10.1</v>
      </c>
      <c r="L158" s="16" t="s">
        <v>381</v>
      </c>
      <c r="M158" s="45"/>
    </row>
    <row r="159" spans="1:13" ht="15.75">
      <c r="A159" s="104"/>
      <c r="B159" s="6" t="s">
        <v>380</v>
      </c>
      <c r="C159" s="18">
        <v>150</v>
      </c>
      <c r="D159" s="8">
        <v>8.5</v>
      </c>
      <c r="E159" s="8">
        <v>3.6</v>
      </c>
      <c r="F159" s="8">
        <v>17.7</v>
      </c>
      <c r="G159" s="9">
        <v>94</v>
      </c>
      <c r="H159" s="8">
        <v>21.5</v>
      </c>
      <c r="I159" s="8">
        <v>24.2</v>
      </c>
      <c r="J159" s="8">
        <v>1.5</v>
      </c>
      <c r="K159" s="8">
        <v>7.6</v>
      </c>
      <c r="L159" s="16" t="s">
        <v>381</v>
      </c>
      <c r="M159" s="45"/>
    </row>
    <row r="160" spans="1:13" ht="15.75">
      <c r="A160" s="105"/>
      <c r="B160" s="6" t="s">
        <v>382</v>
      </c>
      <c r="C160" s="18" t="s">
        <v>383</v>
      </c>
      <c r="D160" s="8">
        <v>6.9</v>
      </c>
      <c r="E160" s="8">
        <v>6.8</v>
      </c>
      <c r="F160" s="8">
        <v>16.7</v>
      </c>
      <c r="G160" s="9">
        <v>93</v>
      </c>
      <c r="H160" s="8">
        <v>84.8</v>
      </c>
      <c r="I160" s="8">
        <v>24.3</v>
      </c>
      <c r="J160" s="8">
        <v>0.6</v>
      </c>
      <c r="K160" s="8">
        <v>7.5</v>
      </c>
      <c r="L160" s="16" t="s">
        <v>384</v>
      </c>
      <c r="M160" s="45"/>
    </row>
    <row r="161" spans="1:13" ht="15.75">
      <c r="A161" s="104" t="s">
        <v>385</v>
      </c>
      <c r="B161" s="6" t="s">
        <v>382</v>
      </c>
      <c r="C161" s="18" t="s">
        <v>386</v>
      </c>
      <c r="D161" s="8">
        <v>5.2</v>
      </c>
      <c r="E161" s="8">
        <v>5.1</v>
      </c>
      <c r="F161" s="8">
        <v>12.5</v>
      </c>
      <c r="G161" s="9">
        <v>70</v>
      </c>
      <c r="H161" s="8">
        <v>63.6</v>
      </c>
      <c r="I161" s="8">
        <v>18.2</v>
      </c>
      <c r="J161" s="8">
        <v>5</v>
      </c>
      <c r="K161" s="8">
        <v>5.6</v>
      </c>
      <c r="L161" s="16" t="s">
        <v>384</v>
      </c>
      <c r="M161" s="45"/>
    </row>
    <row r="162" spans="1:13" ht="15.75">
      <c r="A162" s="104"/>
      <c r="B162" s="6" t="s">
        <v>387</v>
      </c>
      <c r="C162" s="18">
        <v>200</v>
      </c>
      <c r="D162" s="8">
        <v>0.7</v>
      </c>
      <c r="E162" s="8">
        <v>3.6</v>
      </c>
      <c r="F162" s="8">
        <v>3.9</v>
      </c>
      <c r="G162" s="9">
        <v>51</v>
      </c>
      <c r="H162" s="8">
        <v>18.8</v>
      </c>
      <c r="I162" s="8">
        <v>9.3</v>
      </c>
      <c r="J162" s="8">
        <v>0.6</v>
      </c>
      <c r="K162" s="8">
        <v>13.6</v>
      </c>
      <c r="L162" s="16" t="s">
        <v>388</v>
      </c>
      <c r="M162" s="45"/>
    </row>
    <row r="163" spans="1:13" ht="15.75">
      <c r="A163" s="105"/>
      <c r="B163" s="6" t="s">
        <v>387</v>
      </c>
      <c r="C163" s="18">
        <v>150</v>
      </c>
      <c r="D163" s="8">
        <v>0.5</v>
      </c>
      <c r="E163" s="8">
        <v>2.7</v>
      </c>
      <c r="F163" s="8">
        <v>2.9</v>
      </c>
      <c r="G163" s="9">
        <v>39</v>
      </c>
      <c r="H163" s="8">
        <v>14.1</v>
      </c>
      <c r="I163" s="8">
        <v>7</v>
      </c>
      <c r="J163" s="8">
        <v>0.5</v>
      </c>
      <c r="K163" s="8">
        <v>10.2</v>
      </c>
      <c r="L163" s="16" t="s">
        <v>388</v>
      </c>
      <c r="M163" s="45"/>
    </row>
    <row r="164" spans="1:13" ht="15.75">
      <c r="A164" s="105"/>
      <c r="B164" s="6" t="s">
        <v>2195</v>
      </c>
      <c r="C164" s="18" t="s">
        <v>236</v>
      </c>
      <c r="D164" s="505">
        <v>4.7</v>
      </c>
      <c r="E164" s="505">
        <v>5.7</v>
      </c>
      <c r="F164" s="505">
        <v>20.6</v>
      </c>
      <c r="G164" s="508">
        <v>91</v>
      </c>
      <c r="H164" s="506">
        <v>11</v>
      </c>
      <c r="I164" s="506">
        <v>11.4</v>
      </c>
      <c r="J164" s="506">
        <v>0.5</v>
      </c>
      <c r="K164" s="505">
        <v>3.5</v>
      </c>
      <c r="L164" s="16" t="s">
        <v>391</v>
      </c>
      <c r="M164" s="45"/>
    </row>
    <row r="165" spans="1:13" ht="15.75">
      <c r="A165" s="105"/>
      <c r="B165" s="6" t="s">
        <v>2195</v>
      </c>
      <c r="C165" s="18" t="s">
        <v>234</v>
      </c>
      <c r="D165" s="507">
        <v>6.3</v>
      </c>
      <c r="E165" s="507">
        <v>7.6</v>
      </c>
      <c r="F165" s="507">
        <v>27.5</v>
      </c>
      <c r="G165" s="509">
        <v>121</v>
      </c>
      <c r="H165" s="507">
        <v>14.7</v>
      </c>
      <c r="I165" s="507">
        <v>15.2</v>
      </c>
      <c r="J165" s="507">
        <v>0.7</v>
      </c>
      <c r="K165" s="507">
        <v>4.7</v>
      </c>
      <c r="L165" s="16" t="s">
        <v>391</v>
      </c>
      <c r="M165" s="45"/>
    </row>
    <row r="166" spans="1:13" ht="15.75">
      <c r="A166" s="104" t="s">
        <v>389</v>
      </c>
      <c r="B166" s="6" t="s">
        <v>390</v>
      </c>
      <c r="C166" s="18" t="s">
        <v>234</v>
      </c>
      <c r="D166" s="8">
        <v>7.7</v>
      </c>
      <c r="E166" s="8">
        <v>3.6</v>
      </c>
      <c r="F166" s="8">
        <v>7.2</v>
      </c>
      <c r="G166" s="9">
        <v>88</v>
      </c>
      <c r="H166" s="8">
        <v>12.9</v>
      </c>
      <c r="I166" s="8">
        <v>34.4</v>
      </c>
      <c r="J166" s="8">
        <v>1.2</v>
      </c>
      <c r="K166" s="8">
        <v>3.31</v>
      </c>
      <c r="L166" s="16" t="s">
        <v>391</v>
      </c>
      <c r="M166" s="45" t="s">
        <v>351</v>
      </c>
    </row>
    <row r="167" spans="1:13" ht="15.75">
      <c r="A167" s="104"/>
      <c r="B167" s="6" t="s">
        <v>390</v>
      </c>
      <c r="C167" s="18" t="s">
        <v>236</v>
      </c>
      <c r="D167" s="8">
        <v>5.8</v>
      </c>
      <c r="E167" s="8">
        <v>2.7</v>
      </c>
      <c r="F167" s="8">
        <v>5.4</v>
      </c>
      <c r="G167" s="9">
        <v>66</v>
      </c>
      <c r="H167" s="8">
        <v>9.7</v>
      </c>
      <c r="I167" s="8">
        <v>25.8</v>
      </c>
      <c r="J167" s="8">
        <v>1</v>
      </c>
      <c r="K167" s="8">
        <v>2.48</v>
      </c>
      <c r="L167" s="16" t="s">
        <v>391</v>
      </c>
      <c r="M167" s="45" t="s">
        <v>351</v>
      </c>
    </row>
    <row r="168" spans="1:13" ht="15.75">
      <c r="A168" s="105"/>
      <c r="B168" s="6" t="s">
        <v>392</v>
      </c>
      <c r="C168" s="18" t="s">
        <v>234</v>
      </c>
      <c r="D168" s="8">
        <v>6.9</v>
      </c>
      <c r="E168" s="8">
        <v>7.9</v>
      </c>
      <c r="F168" s="8">
        <v>27.5</v>
      </c>
      <c r="G168" s="9">
        <v>126</v>
      </c>
      <c r="H168" s="8">
        <v>16</v>
      </c>
      <c r="I168" s="8">
        <v>15.8</v>
      </c>
      <c r="J168" s="8">
        <v>1</v>
      </c>
      <c r="K168" s="8">
        <v>2</v>
      </c>
      <c r="L168" s="16" t="s">
        <v>391</v>
      </c>
      <c r="M168" s="45"/>
    </row>
    <row r="169" spans="1:13" ht="15.75">
      <c r="A169" s="105"/>
      <c r="B169" s="6" t="s">
        <v>392</v>
      </c>
      <c r="C169" s="18" t="s">
        <v>236</v>
      </c>
      <c r="D169" s="8">
        <v>5.2</v>
      </c>
      <c r="E169" s="8">
        <v>5.9</v>
      </c>
      <c r="F169" s="8">
        <v>20.6</v>
      </c>
      <c r="G169" s="9">
        <v>95</v>
      </c>
      <c r="H169" s="8">
        <v>12</v>
      </c>
      <c r="I169" s="8">
        <v>11.9</v>
      </c>
      <c r="J169" s="8">
        <v>1</v>
      </c>
      <c r="K169" s="8">
        <v>1.8</v>
      </c>
      <c r="L169" s="16" t="s">
        <v>391</v>
      </c>
      <c r="M169" s="45"/>
    </row>
    <row r="170" spans="1:13" ht="15.75">
      <c r="A170" s="105"/>
      <c r="B170" s="6" t="s">
        <v>194</v>
      </c>
      <c r="C170" s="18">
        <v>200</v>
      </c>
      <c r="D170" s="8">
        <v>3.9</v>
      </c>
      <c r="E170" s="8">
        <v>4.8</v>
      </c>
      <c r="F170" s="8">
        <v>18.8</v>
      </c>
      <c r="G170" s="9">
        <v>134</v>
      </c>
      <c r="H170" s="8">
        <v>100.7</v>
      </c>
      <c r="I170" s="8">
        <v>31.5</v>
      </c>
      <c r="J170" s="8">
        <v>0.9</v>
      </c>
      <c r="K170" s="8">
        <v>6.8</v>
      </c>
      <c r="L170" s="71" t="s">
        <v>195</v>
      </c>
      <c r="M170" s="45"/>
    </row>
    <row r="171" spans="1:13" ht="15.75">
      <c r="A171" s="105"/>
      <c r="B171" s="112" t="s">
        <v>194</v>
      </c>
      <c r="C171" s="440">
        <v>150</v>
      </c>
      <c r="D171" s="327">
        <v>2.9</v>
      </c>
      <c r="E171" s="327">
        <v>3.6</v>
      </c>
      <c r="F171" s="327">
        <v>14.1</v>
      </c>
      <c r="G171" s="328">
        <v>101</v>
      </c>
      <c r="H171" s="327">
        <v>75.5</v>
      </c>
      <c r="I171" s="327">
        <v>23.6</v>
      </c>
      <c r="J171" s="327">
        <v>0.7</v>
      </c>
      <c r="K171" s="327">
        <v>5.1</v>
      </c>
      <c r="L171" s="441" t="s">
        <v>195</v>
      </c>
      <c r="M171" s="45"/>
    </row>
    <row r="172" spans="2:12" ht="15.75">
      <c r="B172" s="442" t="s">
        <v>2123</v>
      </c>
      <c r="C172" s="330">
        <v>12</v>
      </c>
      <c r="D172" s="384">
        <v>1.7</v>
      </c>
      <c r="E172" s="384">
        <v>1.3</v>
      </c>
      <c r="F172" s="384">
        <v>1.1</v>
      </c>
      <c r="G172" s="330">
        <v>23</v>
      </c>
      <c r="H172" s="422">
        <v>2.2</v>
      </c>
      <c r="I172" s="422">
        <v>2.3</v>
      </c>
      <c r="J172" s="422">
        <v>0.2</v>
      </c>
      <c r="K172" s="384">
        <v>0.06</v>
      </c>
      <c r="L172" s="488" t="s">
        <v>2168</v>
      </c>
    </row>
    <row r="173" spans="2:12" ht="15.75">
      <c r="B173" s="442" t="s">
        <v>2123</v>
      </c>
      <c r="C173" s="330">
        <v>14</v>
      </c>
      <c r="D173" s="337">
        <v>2</v>
      </c>
      <c r="E173" s="337">
        <v>1.5</v>
      </c>
      <c r="F173" s="337">
        <v>1.3</v>
      </c>
      <c r="G173" s="330">
        <v>27</v>
      </c>
      <c r="H173" s="331">
        <v>2.6</v>
      </c>
      <c r="I173" s="331">
        <v>2.7</v>
      </c>
      <c r="J173" s="331">
        <v>0.2</v>
      </c>
      <c r="K173" s="337">
        <v>0.1</v>
      </c>
      <c r="L173" s="488" t="s">
        <v>2168</v>
      </c>
    </row>
    <row r="174" spans="2:12" ht="15.75">
      <c r="B174" s="442" t="s">
        <v>2123</v>
      </c>
      <c r="C174" s="489">
        <v>15</v>
      </c>
      <c r="D174" s="490">
        <v>2.1</v>
      </c>
      <c r="E174" s="490">
        <v>1.6</v>
      </c>
      <c r="F174" s="490">
        <v>1.4</v>
      </c>
      <c r="G174" s="489">
        <v>29</v>
      </c>
      <c r="H174" s="491">
        <v>2.8</v>
      </c>
      <c r="I174" s="491">
        <v>2.9</v>
      </c>
      <c r="J174" s="491">
        <v>0.3</v>
      </c>
      <c r="K174" s="490">
        <v>0.1</v>
      </c>
      <c r="L174" s="488" t="s">
        <v>2168</v>
      </c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202"/>
  <sheetViews>
    <sheetView zoomScale="98" zoomScaleNormal="98" zoomScalePageLayoutView="0" workbookViewId="0" topLeftCell="B151">
      <selection activeCell="B172" sqref="B172:L172"/>
    </sheetView>
  </sheetViews>
  <sheetFormatPr defaultColWidth="10.25390625" defaultRowHeight="12.75"/>
  <cols>
    <col min="1" max="1" width="0" style="93" hidden="1" customWidth="1"/>
    <col min="2" max="2" width="50.00390625" style="117" customWidth="1"/>
    <col min="3" max="3" width="10.25390625" style="118" customWidth="1"/>
    <col min="4" max="11" width="10.25390625" style="119" customWidth="1"/>
    <col min="12" max="12" width="21.875" style="119" customWidth="1"/>
    <col min="13" max="13" width="23.00390625" style="93" customWidth="1"/>
    <col min="14" max="16384" width="10.25390625" style="93" customWidth="1"/>
  </cols>
  <sheetData>
    <row r="1" spans="1:13" ht="15.75" customHeight="1">
      <c r="A1" s="926"/>
      <c r="B1" s="927" t="s">
        <v>1</v>
      </c>
      <c r="C1" s="928" t="s">
        <v>212</v>
      </c>
      <c r="D1" s="924" t="s">
        <v>213</v>
      </c>
      <c r="E1" s="924"/>
      <c r="F1" s="924"/>
      <c r="G1" s="924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1:13" ht="47.25">
      <c r="A2" s="926"/>
      <c r="B2" s="927"/>
      <c r="C2" s="928"/>
      <c r="D2" s="120" t="s">
        <v>217</v>
      </c>
      <c r="E2" s="120" t="s">
        <v>218</v>
      </c>
      <c r="F2" s="120" t="s">
        <v>219</v>
      </c>
      <c r="G2" s="120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>
      <c r="A3" s="104" t="s">
        <v>393</v>
      </c>
      <c r="B3" s="45" t="s">
        <v>86</v>
      </c>
      <c r="C3" s="12">
        <v>200</v>
      </c>
      <c r="D3" s="8">
        <v>0.2</v>
      </c>
      <c r="E3" s="8">
        <v>0.2</v>
      </c>
      <c r="F3" s="8">
        <v>19.9</v>
      </c>
      <c r="G3" s="481">
        <v>82</v>
      </c>
      <c r="H3" s="8">
        <v>1.72</v>
      </c>
      <c r="I3" s="8">
        <v>14.5</v>
      </c>
      <c r="J3" s="8">
        <v>3.6</v>
      </c>
      <c r="K3" s="8">
        <v>0.9</v>
      </c>
      <c r="L3" s="13" t="s">
        <v>87</v>
      </c>
      <c r="M3" s="121" t="s">
        <v>394</v>
      </c>
    </row>
    <row r="4" spans="1:13" ht="15.75">
      <c r="A4" s="104" t="s">
        <v>393</v>
      </c>
      <c r="B4" s="45" t="s">
        <v>86</v>
      </c>
      <c r="C4" s="12">
        <v>180</v>
      </c>
      <c r="D4" s="8">
        <v>0.14400000000000002</v>
      </c>
      <c r="E4" s="8">
        <v>0.14400000000000002</v>
      </c>
      <c r="F4" s="8">
        <v>13.9</v>
      </c>
      <c r="G4" s="481">
        <v>73</v>
      </c>
      <c r="H4" s="8">
        <v>1.5</v>
      </c>
      <c r="I4" s="8">
        <v>13</v>
      </c>
      <c r="J4" s="8">
        <v>3.2</v>
      </c>
      <c r="K4" s="8">
        <v>0.8</v>
      </c>
      <c r="L4" s="13" t="s">
        <v>87</v>
      </c>
      <c r="M4" s="45" t="s">
        <v>394</v>
      </c>
    </row>
    <row r="5" spans="1:13" ht="15.75">
      <c r="A5" s="104" t="s">
        <v>393</v>
      </c>
      <c r="B5" s="45" t="s">
        <v>86</v>
      </c>
      <c r="C5" s="12">
        <v>150</v>
      </c>
      <c r="D5" s="8">
        <v>0.12</v>
      </c>
      <c r="E5" s="8">
        <v>0.12</v>
      </c>
      <c r="F5" s="8">
        <v>10.9</v>
      </c>
      <c r="G5" s="481">
        <v>61</v>
      </c>
      <c r="H5" s="8">
        <v>1.3</v>
      </c>
      <c r="I5" s="8">
        <v>10.9</v>
      </c>
      <c r="J5" s="8">
        <v>2.7</v>
      </c>
      <c r="K5" s="8">
        <v>0.7</v>
      </c>
      <c r="L5" s="13" t="s">
        <v>87</v>
      </c>
      <c r="M5" s="45" t="s">
        <v>394</v>
      </c>
    </row>
    <row r="6" spans="1:13" ht="15.75">
      <c r="A6" s="104" t="s">
        <v>393</v>
      </c>
      <c r="B6" s="45" t="s">
        <v>174</v>
      </c>
      <c r="C6" s="12">
        <v>200</v>
      </c>
      <c r="D6" s="8">
        <v>0.16</v>
      </c>
      <c r="E6" s="8">
        <v>0.12</v>
      </c>
      <c r="F6" s="8">
        <v>20.1</v>
      </c>
      <c r="G6" s="9">
        <v>78</v>
      </c>
      <c r="H6" s="8">
        <v>0.9</v>
      </c>
      <c r="I6" s="8">
        <v>15.9</v>
      </c>
      <c r="J6" s="8">
        <v>4.8</v>
      </c>
      <c r="K6" s="8">
        <v>1</v>
      </c>
      <c r="L6" s="13" t="s">
        <v>87</v>
      </c>
      <c r="M6" s="121" t="s">
        <v>395</v>
      </c>
    </row>
    <row r="7" spans="1:13" ht="15.75">
      <c r="A7" s="104" t="s">
        <v>393</v>
      </c>
      <c r="B7" s="45" t="s">
        <v>174</v>
      </c>
      <c r="C7" s="12">
        <v>180</v>
      </c>
      <c r="D7" s="8">
        <v>0.14400000000000002</v>
      </c>
      <c r="E7" s="8">
        <v>0.10799999999999998</v>
      </c>
      <c r="F7" s="8">
        <v>18.1</v>
      </c>
      <c r="G7" s="9">
        <v>74</v>
      </c>
      <c r="H7" s="8">
        <v>0.8</v>
      </c>
      <c r="I7" s="8">
        <v>14.3</v>
      </c>
      <c r="J7" s="8">
        <v>4.3</v>
      </c>
      <c r="K7" s="8">
        <v>0.9</v>
      </c>
      <c r="L7" s="13" t="s">
        <v>87</v>
      </c>
      <c r="M7" s="45" t="s">
        <v>395</v>
      </c>
    </row>
    <row r="8" spans="1:13" ht="15.75">
      <c r="A8" s="104" t="s">
        <v>393</v>
      </c>
      <c r="B8" s="45" t="s">
        <v>174</v>
      </c>
      <c r="C8" s="12">
        <v>150</v>
      </c>
      <c r="D8" s="8">
        <v>0.12</v>
      </c>
      <c r="E8" s="8">
        <v>0.09</v>
      </c>
      <c r="F8" s="8">
        <v>15.1</v>
      </c>
      <c r="G8" s="9">
        <v>62</v>
      </c>
      <c r="H8" s="8">
        <v>0.6</v>
      </c>
      <c r="I8" s="8">
        <v>11.9</v>
      </c>
      <c r="J8" s="8">
        <v>3.6</v>
      </c>
      <c r="K8" s="8">
        <v>0.7</v>
      </c>
      <c r="L8" s="13" t="s">
        <v>87</v>
      </c>
      <c r="M8" s="45" t="s">
        <v>395</v>
      </c>
    </row>
    <row r="9" spans="1:13" ht="15.75">
      <c r="A9" s="104" t="s">
        <v>396</v>
      </c>
      <c r="B9" s="45" t="s">
        <v>397</v>
      </c>
      <c r="C9" s="12">
        <v>200</v>
      </c>
      <c r="D9" s="8">
        <v>0.45</v>
      </c>
      <c r="E9" s="8">
        <v>0.1</v>
      </c>
      <c r="F9" s="8">
        <v>28.9</v>
      </c>
      <c r="G9" s="9">
        <v>119</v>
      </c>
      <c r="H9" s="8">
        <v>12.9</v>
      </c>
      <c r="I9" s="8">
        <v>23.5</v>
      </c>
      <c r="J9" s="8">
        <v>6.5</v>
      </c>
      <c r="K9" s="8">
        <v>0.2</v>
      </c>
      <c r="L9" s="13" t="s">
        <v>398</v>
      </c>
      <c r="M9" s="121" t="s">
        <v>399</v>
      </c>
    </row>
    <row r="10" spans="1:13" ht="15.75">
      <c r="A10" s="104"/>
      <c r="B10" s="45" t="s">
        <v>397</v>
      </c>
      <c r="C10" s="12">
        <v>180</v>
      </c>
      <c r="D10" s="8">
        <v>0.405</v>
      </c>
      <c r="E10" s="8">
        <v>0.09</v>
      </c>
      <c r="F10" s="8">
        <v>25.6</v>
      </c>
      <c r="G10" s="9">
        <v>105</v>
      </c>
      <c r="H10" s="8">
        <v>11.6</v>
      </c>
      <c r="I10" s="8">
        <v>21.2</v>
      </c>
      <c r="J10" s="8">
        <v>5.9</v>
      </c>
      <c r="K10" s="8">
        <v>0.2</v>
      </c>
      <c r="L10" s="13" t="s">
        <v>398</v>
      </c>
      <c r="M10" s="45" t="s">
        <v>399</v>
      </c>
    </row>
    <row r="11" spans="1:13" ht="15.75">
      <c r="A11" s="122"/>
      <c r="B11" s="45" t="s">
        <v>397</v>
      </c>
      <c r="C11" s="12">
        <v>150</v>
      </c>
      <c r="D11" s="8">
        <v>0.3375</v>
      </c>
      <c r="E11" s="8">
        <v>0.075</v>
      </c>
      <c r="F11" s="8">
        <v>21</v>
      </c>
      <c r="G11" s="9">
        <v>86</v>
      </c>
      <c r="H11" s="8">
        <v>9.7</v>
      </c>
      <c r="I11" s="8">
        <v>17.6</v>
      </c>
      <c r="J11" s="8">
        <v>4.9</v>
      </c>
      <c r="K11" s="8">
        <v>0.2</v>
      </c>
      <c r="L11" s="13" t="s">
        <v>398</v>
      </c>
      <c r="M11" s="45" t="s">
        <v>399</v>
      </c>
    </row>
    <row r="12" spans="1:13" ht="15.75">
      <c r="A12" s="122"/>
      <c r="B12" s="45" t="s">
        <v>400</v>
      </c>
      <c r="C12" s="12">
        <v>200</v>
      </c>
      <c r="D12" s="8">
        <v>0.4</v>
      </c>
      <c r="E12" s="8">
        <v>0.1</v>
      </c>
      <c r="F12" s="8">
        <v>28.7</v>
      </c>
      <c r="G12" s="9">
        <v>117</v>
      </c>
      <c r="H12" s="8">
        <v>8.2</v>
      </c>
      <c r="I12" s="8">
        <v>24</v>
      </c>
      <c r="J12" s="8">
        <v>5.5</v>
      </c>
      <c r="K12" s="8">
        <v>0.1</v>
      </c>
      <c r="L12" s="13" t="s">
        <v>398</v>
      </c>
      <c r="M12" s="121" t="s">
        <v>401</v>
      </c>
    </row>
    <row r="13" spans="1:13" ht="15.75">
      <c r="A13" s="122"/>
      <c r="B13" s="45" t="s">
        <v>400</v>
      </c>
      <c r="C13" s="12">
        <v>180</v>
      </c>
      <c r="D13" s="8">
        <v>0.36</v>
      </c>
      <c r="E13" s="8">
        <v>0.09</v>
      </c>
      <c r="F13" s="8">
        <v>25.3</v>
      </c>
      <c r="G13" s="9">
        <v>103</v>
      </c>
      <c r="H13" s="8">
        <v>7.4</v>
      </c>
      <c r="I13" s="8">
        <v>21.6</v>
      </c>
      <c r="J13" s="8">
        <v>4.9</v>
      </c>
      <c r="K13" s="8">
        <v>0.1</v>
      </c>
      <c r="L13" s="13" t="s">
        <v>398</v>
      </c>
      <c r="M13" s="45" t="s">
        <v>401</v>
      </c>
    </row>
    <row r="14" spans="1:13" ht="15.75">
      <c r="A14" s="122"/>
      <c r="B14" s="45" t="s">
        <v>400</v>
      </c>
      <c r="C14" s="12">
        <v>150</v>
      </c>
      <c r="D14" s="8">
        <v>0.3</v>
      </c>
      <c r="E14" s="8">
        <v>0.075</v>
      </c>
      <c r="F14" s="8">
        <v>20.8</v>
      </c>
      <c r="G14" s="9">
        <v>85</v>
      </c>
      <c r="H14" s="8">
        <v>6.1</v>
      </c>
      <c r="I14" s="8">
        <v>18</v>
      </c>
      <c r="J14" s="8">
        <v>4.9</v>
      </c>
      <c r="K14" s="8">
        <v>3.2</v>
      </c>
      <c r="L14" s="13" t="s">
        <v>398</v>
      </c>
      <c r="M14" s="45" t="s">
        <v>401</v>
      </c>
    </row>
    <row r="15" spans="1:13" ht="15.75">
      <c r="A15" s="104" t="s">
        <v>402</v>
      </c>
      <c r="B15" s="45" t="s">
        <v>64</v>
      </c>
      <c r="C15" s="18">
        <v>200</v>
      </c>
      <c r="D15" s="8">
        <v>0.44</v>
      </c>
      <c r="E15" s="8">
        <v>0.02</v>
      </c>
      <c r="F15" s="8">
        <v>25.9</v>
      </c>
      <c r="G15" s="481">
        <v>105</v>
      </c>
      <c r="H15" s="8">
        <v>31.8</v>
      </c>
      <c r="I15" s="8">
        <v>6</v>
      </c>
      <c r="J15" s="8">
        <v>1.2</v>
      </c>
      <c r="K15" s="8">
        <v>0.4</v>
      </c>
      <c r="L15" s="13" t="s">
        <v>65</v>
      </c>
      <c r="M15" s="123"/>
    </row>
    <row r="16" spans="1:13" ht="15.75">
      <c r="A16" s="104"/>
      <c r="B16" s="45" t="s">
        <v>64</v>
      </c>
      <c r="C16" s="18">
        <v>180</v>
      </c>
      <c r="D16" s="8">
        <v>0.396</v>
      </c>
      <c r="E16" s="8">
        <v>0.018000000000000002</v>
      </c>
      <c r="F16" s="8">
        <v>23.1</v>
      </c>
      <c r="G16" s="481">
        <v>94</v>
      </c>
      <c r="H16" s="8">
        <v>28.6</v>
      </c>
      <c r="I16" s="8">
        <v>5.4</v>
      </c>
      <c r="J16" s="8">
        <v>1.1</v>
      </c>
      <c r="K16" s="8">
        <v>0.4</v>
      </c>
      <c r="L16" s="13" t="s">
        <v>65</v>
      </c>
      <c r="M16" s="123"/>
    </row>
    <row r="17" spans="1:13" ht="15.75">
      <c r="A17" s="122"/>
      <c r="B17" s="45" t="s">
        <v>64</v>
      </c>
      <c r="C17" s="18">
        <v>150</v>
      </c>
      <c r="D17" s="8">
        <v>0.297</v>
      </c>
      <c r="E17" s="8">
        <v>0.013500000000000002</v>
      </c>
      <c r="F17" s="8">
        <v>16.8</v>
      </c>
      <c r="G17" s="481">
        <v>68</v>
      </c>
      <c r="H17" s="8">
        <v>23.9</v>
      </c>
      <c r="I17" s="8">
        <v>4.5</v>
      </c>
      <c r="J17" s="8">
        <v>0.9</v>
      </c>
      <c r="K17" s="8">
        <v>0.3</v>
      </c>
      <c r="L17" s="13" t="s">
        <v>65</v>
      </c>
      <c r="M17" s="123"/>
    </row>
    <row r="18" spans="1:13" ht="15.75">
      <c r="A18" s="104" t="s">
        <v>403</v>
      </c>
      <c r="B18" s="11" t="s">
        <v>404</v>
      </c>
      <c r="C18" s="12">
        <v>200</v>
      </c>
      <c r="D18" s="8">
        <v>0.09</v>
      </c>
      <c r="E18" s="8">
        <v>0.04</v>
      </c>
      <c r="F18" s="8">
        <v>26.14</v>
      </c>
      <c r="G18" s="481">
        <v>105.2</v>
      </c>
      <c r="H18" s="8">
        <v>30.8</v>
      </c>
      <c r="I18" s="8">
        <v>2.4</v>
      </c>
      <c r="J18" s="8">
        <v>0.2</v>
      </c>
      <c r="K18" s="8">
        <v>1.83</v>
      </c>
      <c r="L18" s="13" t="s">
        <v>33</v>
      </c>
      <c r="M18" s="121" t="s">
        <v>405</v>
      </c>
    </row>
    <row r="19" spans="1:13" ht="15.75">
      <c r="A19" s="104"/>
      <c r="B19" s="11" t="s">
        <v>404</v>
      </c>
      <c r="C19" s="12">
        <v>180</v>
      </c>
      <c r="D19" s="8">
        <v>0.081</v>
      </c>
      <c r="E19" s="8">
        <v>0.036000000000000004</v>
      </c>
      <c r="F19" s="8">
        <v>23.526000000000003</v>
      </c>
      <c r="G19" s="481">
        <v>94.68</v>
      </c>
      <c r="H19" s="8">
        <v>9.6</v>
      </c>
      <c r="I19" s="8">
        <v>2.2</v>
      </c>
      <c r="J19" s="8">
        <v>0.1</v>
      </c>
      <c r="K19" s="8">
        <v>1.647</v>
      </c>
      <c r="L19" s="13" t="s">
        <v>33</v>
      </c>
      <c r="M19" s="45" t="s">
        <v>405</v>
      </c>
    </row>
    <row r="20" spans="1:13" ht="15.75">
      <c r="A20" s="122"/>
      <c r="B20" s="11" t="s">
        <v>404</v>
      </c>
      <c r="C20" s="12">
        <v>150</v>
      </c>
      <c r="D20" s="8">
        <v>0.0675</v>
      </c>
      <c r="E20" s="8">
        <v>0.03</v>
      </c>
      <c r="F20" s="8">
        <v>19.605</v>
      </c>
      <c r="G20" s="481">
        <v>78.9</v>
      </c>
      <c r="H20" s="8">
        <v>8.1</v>
      </c>
      <c r="I20" s="8">
        <v>8.1</v>
      </c>
      <c r="J20" s="8">
        <v>0.1</v>
      </c>
      <c r="K20" s="8">
        <v>1.3725</v>
      </c>
      <c r="L20" s="13" t="s">
        <v>33</v>
      </c>
      <c r="M20" s="45" t="s">
        <v>405</v>
      </c>
    </row>
    <row r="21" spans="1:13" ht="15.75">
      <c r="A21" s="122"/>
      <c r="B21" s="11" t="s">
        <v>32</v>
      </c>
      <c r="C21" s="12">
        <v>200</v>
      </c>
      <c r="D21" s="8">
        <v>0.13</v>
      </c>
      <c r="E21" s="8">
        <v>0.1</v>
      </c>
      <c r="F21" s="8">
        <v>27.01</v>
      </c>
      <c r="G21" s="481">
        <v>109.4</v>
      </c>
      <c r="H21" s="8">
        <v>12.3</v>
      </c>
      <c r="I21" s="8">
        <v>1.1</v>
      </c>
      <c r="J21" s="8">
        <v>0.1</v>
      </c>
      <c r="K21" s="8">
        <v>1.8</v>
      </c>
      <c r="L21" s="13" t="s">
        <v>33</v>
      </c>
      <c r="M21" s="121" t="s">
        <v>406</v>
      </c>
    </row>
    <row r="22" spans="1:13" ht="15.75">
      <c r="A22" s="122"/>
      <c r="B22" s="11" t="s">
        <v>32</v>
      </c>
      <c r="C22" s="12">
        <v>180</v>
      </c>
      <c r="D22" s="8">
        <v>0.11699999999999999</v>
      </c>
      <c r="E22" s="8">
        <v>0.09</v>
      </c>
      <c r="F22" s="8">
        <v>24.309</v>
      </c>
      <c r="G22" s="481">
        <v>98.46</v>
      </c>
      <c r="H22" s="8">
        <v>11.1</v>
      </c>
      <c r="I22" s="8">
        <v>1</v>
      </c>
      <c r="J22" s="8">
        <v>0.1</v>
      </c>
      <c r="K22" s="8">
        <v>1.647</v>
      </c>
      <c r="L22" s="13" t="s">
        <v>33</v>
      </c>
      <c r="M22" s="45" t="s">
        <v>406</v>
      </c>
    </row>
    <row r="23" spans="1:13" ht="15.75">
      <c r="A23" s="122"/>
      <c r="B23" s="11" t="s">
        <v>32</v>
      </c>
      <c r="C23" s="12">
        <v>150</v>
      </c>
      <c r="D23" s="8">
        <v>0.0975</v>
      </c>
      <c r="E23" s="8">
        <v>0.075</v>
      </c>
      <c r="F23" s="8">
        <v>20.2575</v>
      </c>
      <c r="G23" s="481">
        <v>82.05</v>
      </c>
      <c r="H23" s="8">
        <v>9.2</v>
      </c>
      <c r="I23" s="8">
        <v>0.8</v>
      </c>
      <c r="J23" s="8">
        <v>0.1</v>
      </c>
      <c r="K23" s="8">
        <v>1.3725</v>
      </c>
      <c r="L23" s="13" t="s">
        <v>33</v>
      </c>
      <c r="M23" s="45" t="s">
        <v>406</v>
      </c>
    </row>
    <row r="24" spans="1:13" ht="15.75">
      <c r="A24" s="122"/>
      <c r="B24" s="11" t="s">
        <v>407</v>
      </c>
      <c r="C24" s="12">
        <v>200</v>
      </c>
      <c r="D24" s="8">
        <v>0.18</v>
      </c>
      <c r="E24" s="8">
        <v>0.08</v>
      </c>
      <c r="F24" s="8">
        <v>28.5</v>
      </c>
      <c r="G24" s="481">
        <v>117</v>
      </c>
      <c r="H24" s="8">
        <v>7.4</v>
      </c>
      <c r="I24" s="8">
        <v>1.2</v>
      </c>
      <c r="J24" s="8">
        <v>0.2</v>
      </c>
      <c r="K24" s="8">
        <v>2</v>
      </c>
      <c r="L24" s="13" t="s">
        <v>33</v>
      </c>
      <c r="M24" s="121" t="s">
        <v>408</v>
      </c>
    </row>
    <row r="25" spans="1:13" ht="15.75">
      <c r="A25" s="122"/>
      <c r="B25" s="11" t="s">
        <v>407</v>
      </c>
      <c r="C25" s="12">
        <v>180</v>
      </c>
      <c r="D25" s="8">
        <v>0.162</v>
      </c>
      <c r="E25" s="8">
        <v>0.07200000000000001</v>
      </c>
      <c r="F25" s="8">
        <v>25.7</v>
      </c>
      <c r="G25" s="481">
        <v>105</v>
      </c>
      <c r="H25" s="8">
        <v>6.7</v>
      </c>
      <c r="I25" s="8">
        <v>1.1</v>
      </c>
      <c r="J25" s="8">
        <v>0.2</v>
      </c>
      <c r="K25" s="8">
        <v>1.8</v>
      </c>
      <c r="L25" s="13" t="s">
        <v>33</v>
      </c>
      <c r="M25" s="45" t="s">
        <v>408</v>
      </c>
    </row>
    <row r="26" spans="1:13" ht="15.75">
      <c r="A26" s="122"/>
      <c r="B26" s="11" t="s">
        <v>407</v>
      </c>
      <c r="C26" s="12">
        <v>150</v>
      </c>
      <c r="D26" s="8">
        <v>0.135</v>
      </c>
      <c r="E26" s="8">
        <v>0.06</v>
      </c>
      <c r="F26" s="8">
        <v>21.4</v>
      </c>
      <c r="G26" s="481">
        <v>88</v>
      </c>
      <c r="H26" s="8">
        <v>5.6</v>
      </c>
      <c r="I26" s="8">
        <v>0.9</v>
      </c>
      <c r="J26" s="8">
        <v>0.2</v>
      </c>
      <c r="K26" s="8">
        <v>1.5</v>
      </c>
      <c r="L26" s="13" t="s">
        <v>33</v>
      </c>
      <c r="M26" s="45" t="s">
        <v>408</v>
      </c>
    </row>
    <row r="27" spans="1:13" ht="15.75">
      <c r="A27" s="104" t="s">
        <v>409</v>
      </c>
      <c r="B27" s="11" t="s">
        <v>410</v>
      </c>
      <c r="C27" s="12">
        <v>200</v>
      </c>
      <c r="D27" s="8">
        <v>0.23</v>
      </c>
      <c r="E27" s="8">
        <v>0.01</v>
      </c>
      <c r="F27" s="8">
        <v>26.7</v>
      </c>
      <c r="G27" s="9">
        <v>106</v>
      </c>
      <c r="H27" s="8">
        <v>12.1</v>
      </c>
      <c r="I27" s="8">
        <v>2.9</v>
      </c>
      <c r="J27" s="8">
        <v>0.7</v>
      </c>
      <c r="K27" s="8">
        <v>0.2</v>
      </c>
      <c r="L27" s="13" t="s">
        <v>411</v>
      </c>
      <c r="M27" s="121" t="s">
        <v>412</v>
      </c>
    </row>
    <row r="28" spans="1:13" ht="15.75">
      <c r="A28" s="104"/>
      <c r="B28" s="11" t="s">
        <v>410</v>
      </c>
      <c r="C28" s="12">
        <v>180</v>
      </c>
      <c r="D28" s="8">
        <v>0.207</v>
      </c>
      <c r="E28" s="8">
        <v>0.009000000000000001</v>
      </c>
      <c r="F28" s="8">
        <v>24.1</v>
      </c>
      <c r="G28" s="9">
        <v>96</v>
      </c>
      <c r="H28" s="8">
        <v>10.8</v>
      </c>
      <c r="I28" s="8">
        <v>2.6</v>
      </c>
      <c r="J28" s="8">
        <v>0.6</v>
      </c>
      <c r="K28" s="8">
        <v>0.1</v>
      </c>
      <c r="L28" s="13" t="s">
        <v>411</v>
      </c>
      <c r="M28" s="45" t="s">
        <v>412</v>
      </c>
    </row>
    <row r="29" spans="1:13" ht="15.75">
      <c r="A29" s="122"/>
      <c r="B29" s="11" t="s">
        <v>410</v>
      </c>
      <c r="C29" s="12">
        <v>150</v>
      </c>
      <c r="D29" s="8">
        <v>0.1725</v>
      </c>
      <c r="E29" s="8">
        <v>0.0075</v>
      </c>
      <c r="F29" s="8">
        <v>20.1</v>
      </c>
      <c r="G29" s="9">
        <v>80</v>
      </c>
      <c r="H29" s="8">
        <v>9</v>
      </c>
      <c r="I29" s="8">
        <v>14.6</v>
      </c>
      <c r="J29" s="8">
        <v>0.5</v>
      </c>
      <c r="K29" s="8">
        <v>0.1</v>
      </c>
      <c r="L29" s="13" t="s">
        <v>411</v>
      </c>
      <c r="M29" s="45" t="s">
        <v>412</v>
      </c>
    </row>
    <row r="30" spans="1:13" ht="15.75">
      <c r="A30" s="104" t="s">
        <v>413</v>
      </c>
      <c r="B30" s="11" t="s">
        <v>414</v>
      </c>
      <c r="C30" s="12">
        <v>200</v>
      </c>
      <c r="D30" s="8">
        <v>0.89</v>
      </c>
      <c r="E30" s="8">
        <v>0.06</v>
      </c>
      <c r="F30" s="8">
        <v>23.6</v>
      </c>
      <c r="G30" s="9">
        <v>98</v>
      </c>
      <c r="H30" s="8">
        <v>32.3</v>
      </c>
      <c r="I30" s="8">
        <v>16.2</v>
      </c>
      <c r="J30" s="8">
        <v>0.6</v>
      </c>
      <c r="K30" s="8">
        <v>0.5</v>
      </c>
      <c r="L30" s="13" t="s">
        <v>415</v>
      </c>
      <c r="M30" s="121" t="s">
        <v>416</v>
      </c>
    </row>
    <row r="31" spans="1:13" ht="15.75">
      <c r="A31" s="104"/>
      <c r="B31" s="11" t="s">
        <v>414</v>
      </c>
      <c r="C31" s="12">
        <v>180</v>
      </c>
      <c r="D31" s="8">
        <v>0.801</v>
      </c>
      <c r="E31" s="8">
        <v>0.05399999999999999</v>
      </c>
      <c r="F31" s="8">
        <v>20.7</v>
      </c>
      <c r="G31" s="9">
        <v>87</v>
      </c>
      <c r="H31" s="8">
        <v>29</v>
      </c>
      <c r="I31" s="8">
        <v>15.1</v>
      </c>
      <c r="J31" s="8">
        <v>0.5</v>
      </c>
      <c r="K31" s="8">
        <v>0.441</v>
      </c>
      <c r="L31" s="13" t="s">
        <v>415</v>
      </c>
      <c r="M31" s="45" t="s">
        <v>416</v>
      </c>
    </row>
    <row r="32" spans="1:13" ht="15.75">
      <c r="A32" s="122"/>
      <c r="B32" s="11" t="s">
        <v>414</v>
      </c>
      <c r="C32" s="12">
        <v>150</v>
      </c>
      <c r="D32" s="8">
        <v>0.6675</v>
      </c>
      <c r="E32" s="8">
        <v>0.045</v>
      </c>
      <c r="F32" s="8">
        <v>16.5</v>
      </c>
      <c r="G32" s="9">
        <v>69</v>
      </c>
      <c r="H32" s="8">
        <v>24.2</v>
      </c>
      <c r="I32" s="8">
        <v>12.6</v>
      </c>
      <c r="J32" s="8">
        <v>0.4</v>
      </c>
      <c r="K32" s="8">
        <v>0.4</v>
      </c>
      <c r="L32" s="13" t="s">
        <v>415</v>
      </c>
      <c r="M32" s="45" t="s">
        <v>416</v>
      </c>
    </row>
    <row r="33" spans="1:13" ht="15.75">
      <c r="A33" s="104" t="s">
        <v>417</v>
      </c>
      <c r="B33" s="11" t="s">
        <v>418</v>
      </c>
      <c r="C33" s="12">
        <v>200</v>
      </c>
      <c r="D33" s="8">
        <v>0.24</v>
      </c>
      <c r="E33" s="8">
        <v>0.11</v>
      </c>
      <c r="F33" s="8">
        <v>27.5</v>
      </c>
      <c r="G33" s="9">
        <v>96</v>
      </c>
      <c r="H33" s="8">
        <v>13.5</v>
      </c>
      <c r="I33" s="8">
        <v>1.1</v>
      </c>
      <c r="J33" s="8">
        <v>0.3</v>
      </c>
      <c r="K33" s="8">
        <v>48.8</v>
      </c>
      <c r="L33" s="13" t="s">
        <v>419</v>
      </c>
      <c r="M33" s="121" t="s">
        <v>420</v>
      </c>
    </row>
    <row r="34" spans="1:13" ht="15.75">
      <c r="A34" s="104"/>
      <c r="B34" s="11" t="s">
        <v>418</v>
      </c>
      <c r="C34" s="12">
        <v>180</v>
      </c>
      <c r="D34" s="8">
        <v>0.21599999999999997</v>
      </c>
      <c r="E34" s="8">
        <v>0.099</v>
      </c>
      <c r="F34" s="8">
        <v>24.8</v>
      </c>
      <c r="G34" s="9">
        <v>85</v>
      </c>
      <c r="H34" s="8">
        <v>12.2</v>
      </c>
      <c r="I34" s="8">
        <v>0.9</v>
      </c>
      <c r="J34" s="8">
        <v>0.2</v>
      </c>
      <c r="K34" s="8">
        <v>43.9</v>
      </c>
      <c r="L34" s="13" t="s">
        <v>419</v>
      </c>
      <c r="M34" s="45" t="s">
        <v>420</v>
      </c>
    </row>
    <row r="35" spans="1:13" ht="15.75">
      <c r="A35" s="122"/>
      <c r="B35" s="11" t="s">
        <v>418</v>
      </c>
      <c r="C35" s="12">
        <v>150</v>
      </c>
      <c r="D35" s="8">
        <v>0.18</v>
      </c>
      <c r="E35" s="8">
        <v>0.0825</v>
      </c>
      <c r="F35" s="8">
        <v>20.6</v>
      </c>
      <c r="G35" s="9">
        <v>68</v>
      </c>
      <c r="H35" s="8">
        <v>10.1</v>
      </c>
      <c r="I35" s="8">
        <v>0.8</v>
      </c>
      <c r="J35" s="8">
        <v>0.2</v>
      </c>
      <c r="K35" s="8">
        <v>36.6</v>
      </c>
      <c r="L35" s="13" t="s">
        <v>419</v>
      </c>
      <c r="M35" s="199" t="s">
        <v>420</v>
      </c>
    </row>
    <row r="36" spans="1:13" ht="15.75">
      <c r="A36" s="122"/>
      <c r="B36" s="425" t="s">
        <v>2219</v>
      </c>
      <c r="C36" s="527">
        <v>200</v>
      </c>
      <c r="D36" s="523">
        <v>0.24</v>
      </c>
      <c r="E36" s="523">
        <v>0.11</v>
      </c>
      <c r="F36" s="528">
        <v>22.51</v>
      </c>
      <c r="G36" s="529">
        <v>76</v>
      </c>
      <c r="H36" s="523">
        <v>13.54</v>
      </c>
      <c r="I36" s="523">
        <v>1.08</v>
      </c>
      <c r="J36" s="523">
        <v>0.3</v>
      </c>
      <c r="K36" s="523">
        <v>48.8</v>
      </c>
      <c r="L36" s="522" t="s">
        <v>419</v>
      </c>
      <c r="M36" s="517" t="s">
        <v>2220</v>
      </c>
    </row>
    <row r="37" spans="1:13" ht="15.75">
      <c r="A37" s="122"/>
      <c r="B37" s="425" t="s">
        <v>2219</v>
      </c>
      <c r="C37" s="527">
        <v>180</v>
      </c>
      <c r="D37" s="523">
        <v>0.2</v>
      </c>
      <c r="E37" s="523">
        <v>0.1</v>
      </c>
      <c r="F37" s="523">
        <v>20.3</v>
      </c>
      <c r="G37" s="529">
        <v>68</v>
      </c>
      <c r="H37" s="523">
        <v>12.2</v>
      </c>
      <c r="I37" s="523">
        <v>0.9</v>
      </c>
      <c r="J37" s="523">
        <v>0.2</v>
      </c>
      <c r="K37" s="523">
        <v>43.92</v>
      </c>
      <c r="L37" s="522" t="s">
        <v>419</v>
      </c>
      <c r="M37" s="517" t="s">
        <v>2221</v>
      </c>
    </row>
    <row r="38" spans="1:13" ht="15.75">
      <c r="A38" s="122"/>
      <c r="B38" s="425" t="s">
        <v>2219</v>
      </c>
      <c r="C38" s="527">
        <v>150</v>
      </c>
      <c r="D38" s="523">
        <v>0.2</v>
      </c>
      <c r="E38" s="523">
        <v>0.1</v>
      </c>
      <c r="F38" s="523">
        <v>16.9</v>
      </c>
      <c r="G38" s="529">
        <v>57</v>
      </c>
      <c r="H38" s="523">
        <v>10.1</v>
      </c>
      <c r="I38" s="523">
        <v>0.8</v>
      </c>
      <c r="J38" s="523">
        <v>0.2</v>
      </c>
      <c r="K38" s="523">
        <v>36.6</v>
      </c>
      <c r="L38" s="522" t="s">
        <v>419</v>
      </c>
      <c r="M38" s="517" t="s">
        <v>2222</v>
      </c>
    </row>
    <row r="39" spans="1:13" ht="15.75">
      <c r="A39" s="104" t="s">
        <v>421</v>
      </c>
      <c r="B39" s="11" t="s">
        <v>2105</v>
      </c>
      <c r="C39" s="12">
        <v>200</v>
      </c>
      <c r="D39" s="8">
        <v>0.57</v>
      </c>
      <c r="E39" s="8">
        <v>0.06</v>
      </c>
      <c r="F39" s="8">
        <v>17.2</v>
      </c>
      <c r="G39" s="9">
        <v>72</v>
      </c>
      <c r="H39" s="8">
        <v>1.1</v>
      </c>
      <c r="I39" s="8">
        <v>15.7</v>
      </c>
      <c r="J39" s="8">
        <v>3.4</v>
      </c>
      <c r="K39" s="8">
        <v>3.4</v>
      </c>
      <c r="L39" s="525" t="s">
        <v>422</v>
      </c>
      <c r="M39" s="319"/>
    </row>
    <row r="40" spans="1:13" ht="15.75">
      <c r="A40" s="104"/>
      <c r="B40" s="11" t="s">
        <v>2106</v>
      </c>
      <c r="C40" s="12">
        <v>180</v>
      </c>
      <c r="D40" s="8">
        <v>0.5129999999999999</v>
      </c>
      <c r="E40" s="8">
        <v>0.05399999999999999</v>
      </c>
      <c r="F40" s="8">
        <v>15.5</v>
      </c>
      <c r="G40" s="9">
        <v>65</v>
      </c>
      <c r="H40" s="8">
        <v>1</v>
      </c>
      <c r="I40" s="8">
        <v>14.1</v>
      </c>
      <c r="J40" s="8">
        <v>3</v>
      </c>
      <c r="K40" s="8">
        <v>0.3</v>
      </c>
      <c r="L40" s="525" t="s">
        <v>422</v>
      </c>
      <c r="M40" s="319"/>
    </row>
    <row r="41" spans="1:13" ht="15.75">
      <c r="A41" s="122"/>
      <c r="B41" s="11" t="s">
        <v>2107</v>
      </c>
      <c r="C41" s="12">
        <v>150</v>
      </c>
      <c r="D41" s="8">
        <v>0.4275</v>
      </c>
      <c r="E41" s="8">
        <v>0.045</v>
      </c>
      <c r="F41" s="8">
        <v>12.9</v>
      </c>
      <c r="G41" s="9">
        <v>54</v>
      </c>
      <c r="H41" s="8">
        <v>0.8</v>
      </c>
      <c r="I41" s="8">
        <v>11.8</v>
      </c>
      <c r="J41" s="8">
        <v>2.5</v>
      </c>
      <c r="K41" s="8">
        <v>0.3</v>
      </c>
      <c r="L41" s="525" t="s">
        <v>422</v>
      </c>
      <c r="M41" s="319"/>
    </row>
    <row r="42" spans="1:13" ht="15.75">
      <c r="A42" s="104" t="s">
        <v>423</v>
      </c>
      <c r="B42" s="11" t="s">
        <v>424</v>
      </c>
      <c r="C42" s="12">
        <v>200</v>
      </c>
      <c r="D42" s="8">
        <v>0.09</v>
      </c>
      <c r="E42" s="8">
        <v>0</v>
      </c>
      <c r="F42" s="8">
        <v>20.3</v>
      </c>
      <c r="G42" s="9">
        <v>81</v>
      </c>
      <c r="H42" s="8">
        <v>10.5</v>
      </c>
      <c r="I42" s="8">
        <v>1.3</v>
      </c>
      <c r="J42" s="8">
        <v>0.3</v>
      </c>
      <c r="K42" s="8">
        <v>0.1</v>
      </c>
      <c r="L42" s="13" t="s">
        <v>425</v>
      </c>
      <c r="M42" s="526" t="s">
        <v>426</v>
      </c>
    </row>
    <row r="43" spans="1:13" ht="15.75">
      <c r="A43" s="104"/>
      <c r="B43" s="11" t="s">
        <v>424</v>
      </c>
      <c r="C43" s="12">
        <v>180</v>
      </c>
      <c r="D43" s="8">
        <v>0.081</v>
      </c>
      <c r="E43" s="8">
        <v>0</v>
      </c>
      <c r="F43" s="8">
        <v>18</v>
      </c>
      <c r="G43" s="9">
        <v>72</v>
      </c>
      <c r="H43" s="8">
        <v>9.5</v>
      </c>
      <c r="I43" s="8">
        <v>1.2</v>
      </c>
      <c r="J43" s="8">
        <v>0.3</v>
      </c>
      <c r="K43" s="8">
        <v>0.1</v>
      </c>
      <c r="L43" s="13" t="s">
        <v>425</v>
      </c>
      <c r="M43" s="45" t="s">
        <v>426</v>
      </c>
    </row>
    <row r="44" spans="1:13" ht="15.75">
      <c r="A44" s="122"/>
      <c r="B44" s="11" t="s">
        <v>424</v>
      </c>
      <c r="C44" s="12">
        <v>150</v>
      </c>
      <c r="D44" s="8">
        <v>0.0675</v>
      </c>
      <c r="E44" s="8">
        <v>0</v>
      </c>
      <c r="F44" s="8">
        <v>14.8</v>
      </c>
      <c r="G44" s="9">
        <v>59</v>
      </c>
      <c r="H44" s="8">
        <v>7.8</v>
      </c>
      <c r="I44" s="8">
        <v>1</v>
      </c>
      <c r="J44" s="8">
        <v>0.2</v>
      </c>
      <c r="K44" s="8">
        <v>0.1</v>
      </c>
      <c r="L44" s="13" t="s">
        <v>425</v>
      </c>
      <c r="M44" s="45" t="s">
        <v>426</v>
      </c>
    </row>
    <row r="45" spans="1:13" ht="15.75">
      <c r="A45" s="122"/>
      <c r="B45" s="11" t="s">
        <v>427</v>
      </c>
      <c r="C45" s="12">
        <v>200</v>
      </c>
      <c r="D45" s="8">
        <v>0.11</v>
      </c>
      <c r="E45" s="8">
        <v>0</v>
      </c>
      <c r="F45" s="8">
        <v>21.4</v>
      </c>
      <c r="G45" s="9">
        <v>86</v>
      </c>
      <c r="H45" s="8">
        <v>10.2</v>
      </c>
      <c r="I45" s="8">
        <v>1.7</v>
      </c>
      <c r="J45" s="8">
        <v>0.1</v>
      </c>
      <c r="K45" s="8">
        <v>0.35</v>
      </c>
      <c r="L45" s="13" t="s">
        <v>425</v>
      </c>
      <c r="M45" s="121" t="s">
        <v>99</v>
      </c>
    </row>
    <row r="46" spans="1:13" ht="15.75">
      <c r="A46" s="122"/>
      <c r="B46" s="11" t="s">
        <v>427</v>
      </c>
      <c r="C46" s="12">
        <v>180</v>
      </c>
      <c r="D46" s="8">
        <v>0.099</v>
      </c>
      <c r="E46" s="8">
        <v>0</v>
      </c>
      <c r="F46" s="8">
        <v>19.1</v>
      </c>
      <c r="G46" s="9">
        <v>77</v>
      </c>
      <c r="H46" s="8">
        <v>9.1</v>
      </c>
      <c r="I46" s="8">
        <v>1.5</v>
      </c>
      <c r="J46" s="8">
        <v>0.1</v>
      </c>
      <c r="K46" s="8">
        <v>0.3</v>
      </c>
      <c r="L46" s="13" t="s">
        <v>425</v>
      </c>
      <c r="M46" s="45" t="s">
        <v>99</v>
      </c>
    </row>
    <row r="47" spans="1:13" ht="15.75">
      <c r="A47" s="122"/>
      <c r="B47" s="11" t="s">
        <v>427</v>
      </c>
      <c r="C47" s="12">
        <v>150</v>
      </c>
      <c r="D47" s="8">
        <v>0.0825</v>
      </c>
      <c r="E47" s="8">
        <v>0</v>
      </c>
      <c r="F47" s="8">
        <v>15.6</v>
      </c>
      <c r="G47" s="9">
        <v>63</v>
      </c>
      <c r="H47" s="8">
        <v>7.6</v>
      </c>
      <c r="I47" s="8">
        <v>1.3</v>
      </c>
      <c r="J47" s="8">
        <v>0.1</v>
      </c>
      <c r="K47" s="8">
        <v>0.3</v>
      </c>
      <c r="L47" s="13" t="s">
        <v>425</v>
      </c>
      <c r="M47" s="45" t="s">
        <v>99</v>
      </c>
    </row>
    <row r="48" spans="1:13" ht="15.75">
      <c r="A48" s="122"/>
      <c r="B48" s="11" t="s">
        <v>428</v>
      </c>
      <c r="C48" s="12">
        <v>200</v>
      </c>
      <c r="D48" s="8">
        <v>0.09</v>
      </c>
      <c r="E48" s="8">
        <v>0.07</v>
      </c>
      <c r="F48" s="8">
        <v>20.8</v>
      </c>
      <c r="G48" s="9">
        <v>86</v>
      </c>
      <c r="H48" s="8">
        <v>10</v>
      </c>
      <c r="I48" s="8">
        <v>1</v>
      </c>
      <c r="J48" s="8">
        <v>0.3</v>
      </c>
      <c r="K48" s="8">
        <v>0.2</v>
      </c>
      <c r="L48" s="13" t="s">
        <v>425</v>
      </c>
      <c r="M48" s="121" t="s">
        <v>429</v>
      </c>
    </row>
    <row r="49" spans="1:13" ht="15.75">
      <c r="A49" s="122"/>
      <c r="B49" s="11" t="s">
        <v>428</v>
      </c>
      <c r="C49" s="12">
        <v>180</v>
      </c>
      <c r="D49" s="8">
        <v>0.081</v>
      </c>
      <c r="E49" s="8">
        <v>0.06300000000000001</v>
      </c>
      <c r="F49" s="8">
        <v>18.6</v>
      </c>
      <c r="G49" s="9">
        <v>75</v>
      </c>
      <c r="H49" s="8">
        <v>10.8</v>
      </c>
      <c r="I49" s="8">
        <v>0.9</v>
      </c>
      <c r="J49" s="8">
        <v>0.3</v>
      </c>
      <c r="K49" s="8">
        <v>0.18</v>
      </c>
      <c r="L49" s="13" t="s">
        <v>425</v>
      </c>
      <c r="M49" s="45" t="s">
        <v>429</v>
      </c>
    </row>
    <row r="50" spans="1:13" ht="15.75">
      <c r="A50" s="122"/>
      <c r="B50" s="11" t="s">
        <v>428</v>
      </c>
      <c r="C50" s="12">
        <v>150</v>
      </c>
      <c r="D50" s="8">
        <v>0.0675</v>
      </c>
      <c r="E50" s="8">
        <v>0.0525</v>
      </c>
      <c r="F50" s="8">
        <v>15.1</v>
      </c>
      <c r="G50" s="9">
        <v>61</v>
      </c>
      <c r="H50" s="8">
        <v>7.5</v>
      </c>
      <c r="I50" s="8">
        <v>0.7</v>
      </c>
      <c r="J50" s="8">
        <v>0.2</v>
      </c>
      <c r="K50" s="8">
        <v>0.2</v>
      </c>
      <c r="L50" s="13" t="s">
        <v>425</v>
      </c>
      <c r="M50" s="45" t="s">
        <v>429</v>
      </c>
    </row>
    <row r="51" spans="1:13" ht="15.75">
      <c r="A51" s="104" t="s">
        <v>430</v>
      </c>
      <c r="B51" s="11" t="s">
        <v>431</v>
      </c>
      <c r="C51" s="12">
        <v>200</v>
      </c>
      <c r="D51" s="8">
        <v>4.2</v>
      </c>
      <c r="E51" s="8">
        <v>3.73</v>
      </c>
      <c r="F51" s="8">
        <v>28.3</v>
      </c>
      <c r="G51" s="9">
        <v>163</v>
      </c>
      <c r="H51" s="8">
        <v>168.5</v>
      </c>
      <c r="I51" s="8">
        <v>18.6</v>
      </c>
      <c r="J51" s="8">
        <v>0.2</v>
      </c>
      <c r="K51" s="8">
        <v>1.4</v>
      </c>
      <c r="L51" s="13" t="s">
        <v>432</v>
      </c>
      <c r="M51" s="121" t="s">
        <v>431</v>
      </c>
    </row>
    <row r="52" spans="1:13" ht="15.75">
      <c r="A52" s="104"/>
      <c r="B52" s="11" t="s">
        <v>431</v>
      </c>
      <c r="C52" s="12">
        <v>180</v>
      </c>
      <c r="D52" s="8">
        <v>3.78</v>
      </c>
      <c r="E52" s="8">
        <v>3.357</v>
      </c>
      <c r="F52" s="8">
        <v>25.3</v>
      </c>
      <c r="G52" s="9">
        <v>146</v>
      </c>
      <c r="H52" s="8">
        <v>151.6</v>
      </c>
      <c r="I52" s="8">
        <v>16.7</v>
      </c>
      <c r="J52" s="8">
        <v>0.2</v>
      </c>
      <c r="K52" s="8">
        <v>1.3</v>
      </c>
      <c r="L52" s="13" t="s">
        <v>432</v>
      </c>
      <c r="M52" s="45" t="s">
        <v>431</v>
      </c>
    </row>
    <row r="53" spans="1:13" ht="15.75">
      <c r="A53" s="122"/>
      <c r="B53" s="11" t="s">
        <v>431</v>
      </c>
      <c r="C53" s="12">
        <v>150</v>
      </c>
      <c r="D53" s="8">
        <v>3.15</v>
      </c>
      <c r="E53" s="8">
        <v>2.7975</v>
      </c>
      <c r="F53" s="8">
        <v>20.8</v>
      </c>
      <c r="G53" s="9">
        <v>121</v>
      </c>
      <c r="H53" s="8">
        <v>120.6</v>
      </c>
      <c r="I53" s="8">
        <v>13.9</v>
      </c>
      <c r="J53" s="8">
        <v>0.1</v>
      </c>
      <c r="K53" s="8">
        <v>1.08</v>
      </c>
      <c r="L53" s="13" t="s">
        <v>432</v>
      </c>
      <c r="M53" s="45" t="s">
        <v>431</v>
      </c>
    </row>
    <row r="54" spans="1:13" ht="15.75">
      <c r="A54" s="104" t="s">
        <v>433</v>
      </c>
      <c r="B54" s="11" t="s">
        <v>434</v>
      </c>
      <c r="C54" s="12">
        <v>20</v>
      </c>
      <c r="D54" s="8">
        <v>0.04</v>
      </c>
      <c r="E54" s="8">
        <v>0.01</v>
      </c>
      <c r="F54" s="8">
        <v>0.01</v>
      </c>
      <c r="G54" s="9">
        <v>0.3</v>
      </c>
      <c r="H54" s="8">
        <v>1.9</v>
      </c>
      <c r="I54" s="8">
        <v>0.9</v>
      </c>
      <c r="J54" s="8">
        <v>0.2</v>
      </c>
      <c r="K54" s="8">
        <v>0.2</v>
      </c>
      <c r="L54" s="13" t="s">
        <v>435</v>
      </c>
      <c r="M54" s="45"/>
    </row>
    <row r="55" spans="1:13" ht="15.75">
      <c r="A55" s="104"/>
      <c r="B55" s="11" t="s">
        <v>434</v>
      </c>
      <c r="C55" s="12">
        <v>30</v>
      </c>
      <c r="D55" s="8">
        <v>0.06</v>
      </c>
      <c r="E55" s="8">
        <v>0.015</v>
      </c>
      <c r="F55" s="8">
        <v>0.015</v>
      </c>
      <c r="G55" s="9">
        <v>0.42</v>
      </c>
      <c r="H55" s="8">
        <v>2.9</v>
      </c>
      <c r="I55" s="8">
        <v>1.3</v>
      </c>
      <c r="J55" s="8">
        <v>0.2</v>
      </c>
      <c r="K55" s="8">
        <v>0.3</v>
      </c>
      <c r="L55" s="13" t="s">
        <v>435</v>
      </c>
      <c r="M55" s="45"/>
    </row>
    <row r="56" spans="1:13" ht="15.75">
      <c r="A56" s="122"/>
      <c r="B56" s="11" t="s">
        <v>434</v>
      </c>
      <c r="C56" s="12">
        <v>35</v>
      </c>
      <c r="D56" s="8">
        <v>0.105</v>
      </c>
      <c r="E56" s="8">
        <v>0.02625</v>
      </c>
      <c r="F56" s="8">
        <v>0.02625</v>
      </c>
      <c r="G56" s="9">
        <v>0.735</v>
      </c>
      <c r="H56" s="8">
        <v>4.9</v>
      </c>
      <c r="I56" s="8">
        <v>1.5</v>
      </c>
      <c r="J56" s="8">
        <v>0.3</v>
      </c>
      <c r="K56" s="8">
        <v>0.5</v>
      </c>
      <c r="L56" s="13" t="s">
        <v>435</v>
      </c>
      <c r="M56" s="45"/>
    </row>
    <row r="57" spans="1:13" ht="15.75">
      <c r="A57" s="104" t="s">
        <v>436</v>
      </c>
      <c r="B57" s="11" t="s">
        <v>43</v>
      </c>
      <c r="C57" s="12">
        <v>200</v>
      </c>
      <c r="D57" s="8">
        <v>0.07</v>
      </c>
      <c r="E57" s="8">
        <v>0.02</v>
      </c>
      <c r="F57" s="8">
        <v>9</v>
      </c>
      <c r="G57" s="9">
        <v>36</v>
      </c>
      <c r="H57" s="8">
        <v>10</v>
      </c>
      <c r="I57" s="8">
        <v>1.3</v>
      </c>
      <c r="J57" s="8">
        <v>0.3</v>
      </c>
      <c r="K57" s="8">
        <v>0</v>
      </c>
      <c r="L57" s="13" t="s">
        <v>44</v>
      </c>
      <c r="M57" s="121" t="s">
        <v>437</v>
      </c>
    </row>
    <row r="58" spans="1:13" ht="15.75">
      <c r="A58" s="104"/>
      <c r="B58" s="11" t="s">
        <v>438</v>
      </c>
      <c r="C58" s="12">
        <v>187</v>
      </c>
      <c r="D58" s="8">
        <v>0.06</v>
      </c>
      <c r="E58" s="8">
        <v>0.02</v>
      </c>
      <c r="F58" s="8">
        <v>7</v>
      </c>
      <c r="G58" s="9">
        <v>28</v>
      </c>
      <c r="H58" s="8">
        <v>10</v>
      </c>
      <c r="I58" s="8">
        <v>1.3</v>
      </c>
      <c r="J58" s="8">
        <v>0.3</v>
      </c>
      <c r="K58" s="8">
        <v>0.03</v>
      </c>
      <c r="L58" s="13" t="s">
        <v>44</v>
      </c>
      <c r="M58" s="45" t="s">
        <v>437</v>
      </c>
    </row>
    <row r="59" spans="1:13" ht="15.75">
      <c r="A59" s="122"/>
      <c r="B59" s="11" t="s">
        <v>208</v>
      </c>
      <c r="C59" s="12">
        <v>150</v>
      </c>
      <c r="D59" s="8">
        <v>0.04</v>
      </c>
      <c r="E59" s="8">
        <v>0.01</v>
      </c>
      <c r="F59" s="8">
        <v>6</v>
      </c>
      <c r="G59" s="9">
        <v>24</v>
      </c>
      <c r="H59" s="8">
        <v>8</v>
      </c>
      <c r="I59" s="8">
        <v>0.9</v>
      </c>
      <c r="J59" s="8">
        <v>0.2</v>
      </c>
      <c r="K59" s="8">
        <v>0.02</v>
      </c>
      <c r="L59" s="13" t="s">
        <v>44</v>
      </c>
      <c r="M59" s="45" t="s">
        <v>437</v>
      </c>
    </row>
    <row r="60" spans="1:13" ht="15.75">
      <c r="A60" s="122"/>
      <c r="B60" s="11" t="s">
        <v>439</v>
      </c>
      <c r="C60" s="12" t="s">
        <v>440</v>
      </c>
      <c r="D60" s="8">
        <v>0.13</v>
      </c>
      <c r="E60" s="8">
        <v>0.07</v>
      </c>
      <c r="F60" s="8">
        <v>11.38</v>
      </c>
      <c r="G60" s="9">
        <v>46.67</v>
      </c>
      <c r="H60" s="8">
        <v>13.7</v>
      </c>
      <c r="I60" s="8">
        <v>2.8</v>
      </c>
      <c r="J60" s="8">
        <v>0.6</v>
      </c>
      <c r="K60" s="8">
        <v>0.27</v>
      </c>
      <c r="L60" s="13" t="s">
        <v>44</v>
      </c>
      <c r="M60" s="121" t="s">
        <v>441</v>
      </c>
    </row>
    <row r="61" spans="1:13" ht="15.75">
      <c r="A61" s="122"/>
      <c r="B61" s="11" t="s">
        <v>439</v>
      </c>
      <c r="C61" s="12" t="s">
        <v>442</v>
      </c>
      <c r="D61" s="8">
        <v>0.12</v>
      </c>
      <c r="E61" s="8">
        <v>0.06</v>
      </c>
      <c r="F61" s="8">
        <v>10.24</v>
      </c>
      <c r="G61" s="9">
        <v>42</v>
      </c>
      <c r="H61" s="8">
        <v>11.3</v>
      </c>
      <c r="I61" s="8">
        <v>2.1</v>
      </c>
      <c r="J61" s="8">
        <v>0.4</v>
      </c>
      <c r="K61" s="8">
        <v>0.2</v>
      </c>
      <c r="L61" s="13" t="s">
        <v>44</v>
      </c>
      <c r="M61" s="45" t="s">
        <v>441</v>
      </c>
    </row>
    <row r="62" spans="1:13" ht="15.75">
      <c r="A62" s="122"/>
      <c r="B62" s="11" t="s">
        <v>439</v>
      </c>
      <c r="C62" s="12" t="s">
        <v>443</v>
      </c>
      <c r="D62" s="8">
        <v>0.08</v>
      </c>
      <c r="E62" s="8">
        <v>0.04</v>
      </c>
      <c r="F62" s="8">
        <v>6.83</v>
      </c>
      <c r="G62" s="9">
        <v>28</v>
      </c>
      <c r="H62" s="8">
        <v>8.9</v>
      </c>
      <c r="I62" s="8">
        <v>1.4</v>
      </c>
      <c r="J62" s="8">
        <v>0.3</v>
      </c>
      <c r="K62" s="8">
        <v>0.16</v>
      </c>
      <c r="L62" s="13" t="s">
        <v>44</v>
      </c>
      <c r="M62" s="45" t="s">
        <v>441</v>
      </c>
    </row>
    <row r="63" spans="1:13" ht="15.75">
      <c r="A63" s="122"/>
      <c r="B63" s="11" t="s">
        <v>444</v>
      </c>
      <c r="C63" s="12" t="s">
        <v>440</v>
      </c>
      <c r="D63" s="8">
        <v>0.15</v>
      </c>
      <c r="E63" s="8">
        <v>0.02</v>
      </c>
      <c r="F63" s="8">
        <v>11.94</v>
      </c>
      <c r="G63" s="9">
        <v>48.88</v>
      </c>
      <c r="H63" s="8">
        <v>6.2</v>
      </c>
      <c r="I63" s="8">
        <v>3.6</v>
      </c>
      <c r="J63" s="8">
        <v>0.4</v>
      </c>
      <c r="K63" s="8">
        <v>0.4</v>
      </c>
      <c r="L63" s="13" t="s">
        <v>44</v>
      </c>
      <c r="M63" s="121" t="s">
        <v>445</v>
      </c>
    </row>
    <row r="64" spans="1:13" ht="15.75">
      <c r="A64" s="122"/>
      <c r="B64" s="11" t="s">
        <v>444</v>
      </c>
      <c r="C64" s="12" t="s">
        <v>442</v>
      </c>
      <c r="D64" s="8">
        <v>0.14</v>
      </c>
      <c r="E64" s="8">
        <v>0.02</v>
      </c>
      <c r="F64" s="8">
        <v>10.75</v>
      </c>
      <c r="G64" s="9">
        <v>44</v>
      </c>
      <c r="H64" s="8">
        <v>4.7</v>
      </c>
      <c r="I64" s="8">
        <v>2.7</v>
      </c>
      <c r="J64" s="8">
        <v>0.3</v>
      </c>
      <c r="K64" s="8">
        <v>0.39</v>
      </c>
      <c r="L64" s="13" t="s">
        <v>44</v>
      </c>
      <c r="M64" s="45" t="s">
        <v>445</v>
      </c>
    </row>
    <row r="65" spans="1:14" ht="15.75">
      <c r="A65" s="122"/>
      <c r="B65" s="11" t="s">
        <v>444</v>
      </c>
      <c r="C65" s="12" t="s">
        <v>443</v>
      </c>
      <c r="D65" s="8">
        <v>0.09</v>
      </c>
      <c r="E65" s="8">
        <v>0.01</v>
      </c>
      <c r="F65" s="8">
        <v>7.17</v>
      </c>
      <c r="G65" s="9">
        <v>29</v>
      </c>
      <c r="H65" s="8">
        <v>3.2</v>
      </c>
      <c r="I65" s="8">
        <v>1.8</v>
      </c>
      <c r="J65" s="8">
        <v>0.2</v>
      </c>
      <c r="K65" s="8">
        <v>0.26</v>
      </c>
      <c r="L65" s="13" t="s">
        <v>44</v>
      </c>
      <c r="M65" s="45" t="s">
        <v>445</v>
      </c>
      <c r="N65" s="124"/>
    </row>
    <row r="66" spans="1:14" ht="15.75">
      <c r="A66" s="104" t="s">
        <v>446</v>
      </c>
      <c r="B66" s="11" t="s">
        <v>90</v>
      </c>
      <c r="C66" s="12">
        <v>208</v>
      </c>
      <c r="D66" s="8">
        <v>0.13</v>
      </c>
      <c r="E66" s="8">
        <v>0.02</v>
      </c>
      <c r="F66" s="8">
        <v>8.4</v>
      </c>
      <c r="G66" s="9">
        <v>34</v>
      </c>
      <c r="H66" s="8">
        <v>14.2</v>
      </c>
      <c r="I66" s="8">
        <v>2.4</v>
      </c>
      <c r="J66" s="8">
        <v>0.3</v>
      </c>
      <c r="K66" s="8">
        <v>3.14</v>
      </c>
      <c r="L66" s="13" t="s">
        <v>91</v>
      </c>
      <c r="M66" s="121" t="s">
        <v>447</v>
      </c>
      <c r="N66" s="125"/>
    </row>
    <row r="67" spans="1:14" ht="15.75">
      <c r="A67" s="104" t="s">
        <v>446</v>
      </c>
      <c r="B67" s="11" t="s">
        <v>448</v>
      </c>
      <c r="C67" s="12">
        <v>187</v>
      </c>
      <c r="D67" s="8">
        <v>0.12</v>
      </c>
      <c r="E67" s="8">
        <v>0.02</v>
      </c>
      <c r="F67" s="8">
        <v>7.3</v>
      </c>
      <c r="G67" s="9">
        <v>29</v>
      </c>
      <c r="H67" s="8">
        <v>12.8</v>
      </c>
      <c r="I67" s="8">
        <v>2.2</v>
      </c>
      <c r="J67" s="8">
        <v>0.3</v>
      </c>
      <c r="K67" s="8">
        <v>2.83</v>
      </c>
      <c r="L67" s="13" t="s">
        <v>91</v>
      </c>
      <c r="M67" s="45" t="s">
        <v>447</v>
      </c>
      <c r="N67" s="125"/>
    </row>
    <row r="68" spans="1:13" ht="15.75">
      <c r="A68" s="104" t="s">
        <v>446</v>
      </c>
      <c r="B68" s="11" t="s">
        <v>90</v>
      </c>
      <c r="C68" s="12">
        <v>153.5</v>
      </c>
      <c r="D68" s="8">
        <v>0.07</v>
      </c>
      <c r="E68" s="8">
        <v>0.01</v>
      </c>
      <c r="F68" s="8">
        <v>4.2</v>
      </c>
      <c r="G68" s="9">
        <v>17</v>
      </c>
      <c r="H68" s="8">
        <v>9.4</v>
      </c>
      <c r="I68" s="8">
        <v>1.3</v>
      </c>
      <c r="J68" s="8">
        <v>0.2</v>
      </c>
      <c r="K68" s="8">
        <v>1.4</v>
      </c>
      <c r="L68" s="13" t="s">
        <v>91</v>
      </c>
      <c r="M68" s="45" t="s">
        <v>447</v>
      </c>
    </row>
    <row r="69" spans="1:13" ht="15.75">
      <c r="A69" s="104" t="s">
        <v>449</v>
      </c>
      <c r="B69" s="11" t="s">
        <v>52</v>
      </c>
      <c r="C69" s="12">
        <v>200</v>
      </c>
      <c r="D69" s="8">
        <v>2.97</v>
      </c>
      <c r="E69" s="8">
        <v>2.6</v>
      </c>
      <c r="F69" s="8">
        <v>13.9</v>
      </c>
      <c r="G69" s="9">
        <v>91</v>
      </c>
      <c r="H69" s="8">
        <v>126.5</v>
      </c>
      <c r="I69" s="8">
        <v>15.4</v>
      </c>
      <c r="J69" s="8">
        <v>0.4</v>
      </c>
      <c r="K69" s="8">
        <v>1.5</v>
      </c>
      <c r="L69" s="13" t="s">
        <v>53</v>
      </c>
      <c r="M69" s="121" t="s">
        <v>450</v>
      </c>
    </row>
    <row r="70" spans="1:13" ht="15.75">
      <c r="A70" s="104" t="s">
        <v>449</v>
      </c>
      <c r="B70" s="11" t="s">
        <v>52</v>
      </c>
      <c r="C70" s="12">
        <v>180</v>
      </c>
      <c r="D70" s="8">
        <v>2.67</v>
      </c>
      <c r="E70" s="8">
        <v>2.34</v>
      </c>
      <c r="F70" s="8">
        <v>12.3</v>
      </c>
      <c r="G70" s="9">
        <v>81</v>
      </c>
      <c r="H70" s="8">
        <v>113.9</v>
      </c>
      <c r="I70" s="8">
        <v>13.9</v>
      </c>
      <c r="J70" s="8">
        <v>0.4</v>
      </c>
      <c r="K70" s="8">
        <v>1.32</v>
      </c>
      <c r="L70" s="13" t="s">
        <v>53</v>
      </c>
      <c r="M70" s="45" t="s">
        <v>450</v>
      </c>
    </row>
    <row r="71" spans="1:13" ht="15.75">
      <c r="A71" s="104"/>
      <c r="B71" s="11" t="s">
        <v>52</v>
      </c>
      <c r="C71" s="12">
        <v>170</v>
      </c>
      <c r="D71" s="8">
        <v>2.5</v>
      </c>
      <c r="E71" s="8">
        <v>2.2</v>
      </c>
      <c r="F71" s="8">
        <v>11.6</v>
      </c>
      <c r="G71" s="9">
        <v>77</v>
      </c>
      <c r="H71" s="8">
        <v>107.6</v>
      </c>
      <c r="I71" s="8">
        <v>13.1</v>
      </c>
      <c r="J71" s="8">
        <v>0.4</v>
      </c>
      <c r="K71" s="8">
        <v>1.2</v>
      </c>
      <c r="L71" s="13" t="s">
        <v>53</v>
      </c>
      <c r="M71" s="45"/>
    </row>
    <row r="72" spans="1:13" ht="15.75">
      <c r="A72" s="104" t="s">
        <v>449</v>
      </c>
      <c r="B72" s="11" t="s">
        <v>52</v>
      </c>
      <c r="C72" s="12">
        <v>150</v>
      </c>
      <c r="D72" s="8">
        <v>2.65</v>
      </c>
      <c r="E72" s="8">
        <v>2.33</v>
      </c>
      <c r="F72" s="8">
        <v>10.3</v>
      </c>
      <c r="G72" s="9">
        <v>73</v>
      </c>
      <c r="H72" s="8">
        <v>112</v>
      </c>
      <c r="I72" s="8">
        <v>13.5</v>
      </c>
      <c r="J72" s="8">
        <v>0.3</v>
      </c>
      <c r="K72" s="8">
        <v>1.19</v>
      </c>
      <c r="L72" s="13" t="s">
        <v>53</v>
      </c>
      <c r="M72" s="45" t="s">
        <v>450</v>
      </c>
    </row>
    <row r="73" spans="1:13" ht="15.75">
      <c r="A73" s="104" t="s">
        <v>451</v>
      </c>
      <c r="B73" s="11" t="s">
        <v>19</v>
      </c>
      <c r="C73" s="12">
        <v>200</v>
      </c>
      <c r="D73" s="8">
        <v>3.17</v>
      </c>
      <c r="E73" s="8">
        <v>2.68</v>
      </c>
      <c r="F73" s="8">
        <v>11</v>
      </c>
      <c r="G73" s="9">
        <v>81</v>
      </c>
      <c r="H73" s="8">
        <v>125.7</v>
      </c>
      <c r="I73" s="8">
        <v>14</v>
      </c>
      <c r="J73" s="8">
        <v>0.1</v>
      </c>
      <c r="K73" s="8">
        <v>1.32</v>
      </c>
      <c r="L73" s="13" t="s">
        <v>20</v>
      </c>
      <c r="M73" s="121" t="s">
        <v>450</v>
      </c>
    </row>
    <row r="74" spans="1:13" ht="15.75">
      <c r="A74" s="104"/>
      <c r="B74" s="11" t="s">
        <v>19</v>
      </c>
      <c r="C74" s="12">
        <v>180</v>
      </c>
      <c r="D74" s="8">
        <v>2.8529999999999998</v>
      </c>
      <c r="E74" s="8">
        <v>2.412</v>
      </c>
      <c r="F74" s="8">
        <v>9.4</v>
      </c>
      <c r="G74" s="9">
        <v>71</v>
      </c>
      <c r="H74" s="8">
        <v>113.2</v>
      </c>
      <c r="I74" s="8">
        <v>12.6</v>
      </c>
      <c r="J74" s="8">
        <v>0.1</v>
      </c>
      <c r="K74" s="8">
        <v>1.17</v>
      </c>
      <c r="L74" s="13" t="s">
        <v>20</v>
      </c>
      <c r="M74" s="45" t="s">
        <v>450</v>
      </c>
    </row>
    <row r="75" spans="1:13" ht="15.75">
      <c r="A75" s="104"/>
      <c r="B75" s="11" t="s">
        <v>19</v>
      </c>
      <c r="C75" s="12">
        <v>170</v>
      </c>
      <c r="D75" s="8">
        <v>2.7</v>
      </c>
      <c r="E75" s="8">
        <v>2.3</v>
      </c>
      <c r="F75" s="8">
        <v>8.9</v>
      </c>
      <c r="G75" s="9">
        <v>67</v>
      </c>
      <c r="H75" s="8">
        <v>106.9</v>
      </c>
      <c r="I75" s="8">
        <v>11.9</v>
      </c>
      <c r="J75" s="8">
        <v>0.1</v>
      </c>
      <c r="K75" s="8">
        <v>1.1</v>
      </c>
      <c r="L75" s="13" t="s">
        <v>20</v>
      </c>
      <c r="M75" s="45"/>
    </row>
    <row r="76" spans="1:13" ht="15.75">
      <c r="A76" s="104"/>
      <c r="B76" s="11" t="s">
        <v>19</v>
      </c>
      <c r="C76" s="12">
        <v>160</v>
      </c>
      <c r="D76" s="8">
        <v>2.5</v>
      </c>
      <c r="E76" s="8">
        <v>2.1</v>
      </c>
      <c r="F76" s="8">
        <v>8.4</v>
      </c>
      <c r="G76" s="9">
        <v>63</v>
      </c>
      <c r="H76" s="8">
        <v>100.6</v>
      </c>
      <c r="I76" s="8">
        <v>11.2</v>
      </c>
      <c r="J76" s="8">
        <v>0.1</v>
      </c>
      <c r="K76" s="8">
        <v>1</v>
      </c>
      <c r="L76" s="13" t="s">
        <v>20</v>
      </c>
      <c r="M76" s="45"/>
    </row>
    <row r="77" spans="1:13" ht="15.75">
      <c r="A77" s="122"/>
      <c r="B77" s="11" t="s">
        <v>19</v>
      </c>
      <c r="C77" s="12">
        <v>150</v>
      </c>
      <c r="D77" s="8">
        <v>2.3775</v>
      </c>
      <c r="E77" s="8">
        <v>2.01</v>
      </c>
      <c r="F77" s="8">
        <v>7.6</v>
      </c>
      <c r="G77" s="9">
        <v>58</v>
      </c>
      <c r="H77" s="8">
        <v>94.3</v>
      </c>
      <c r="I77" s="8">
        <v>10.5</v>
      </c>
      <c r="J77" s="8">
        <v>0.1</v>
      </c>
      <c r="K77" s="8">
        <v>0.975</v>
      </c>
      <c r="L77" s="13" t="s">
        <v>20</v>
      </c>
      <c r="M77" s="45" t="s">
        <v>450</v>
      </c>
    </row>
    <row r="78" spans="1:13" ht="15.75">
      <c r="A78" s="104" t="s">
        <v>452</v>
      </c>
      <c r="B78" s="11" t="s">
        <v>166</v>
      </c>
      <c r="C78" s="12">
        <v>200</v>
      </c>
      <c r="D78" s="8">
        <v>2.94</v>
      </c>
      <c r="E78" s="8">
        <v>1.99</v>
      </c>
      <c r="F78" s="8">
        <v>20.92</v>
      </c>
      <c r="G78" s="9">
        <v>113</v>
      </c>
      <c r="H78" s="8">
        <v>128.7</v>
      </c>
      <c r="I78" s="8">
        <v>12.8</v>
      </c>
      <c r="J78" s="8">
        <v>0.1</v>
      </c>
      <c r="K78" s="8">
        <v>0.38</v>
      </c>
      <c r="L78" s="13" t="s">
        <v>167</v>
      </c>
      <c r="M78" s="121" t="s">
        <v>453</v>
      </c>
    </row>
    <row r="79" spans="1:13" ht="15.75">
      <c r="A79" s="104"/>
      <c r="B79" s="11" t="s">
        <v>166</v>
      </c>
      <c r="C79" s="12">
        <v>180</v>
      </c>
      <c r="D79" s="8">
        <v>2.646</v>
      </c>
      <c r="E79" s="8">
        <v>1.7910000000000001</v>
      </c>
      <c r="F79" s="8">
        <v>18.828000000000003</v>
      </c>
      <c r="G79" s="9">
        <v>102</v>
      </c>
      <c r="H79" s="8">
        <v>115.9</v>
      </c>
      <c r="I79" s="8">
        <v>11.6</v>
      </c>
      <c r="J79" s="8">
        <v>0.1</v>
      </c>
      <c r="K79" s="8">
        <v>0.3</v>
      </c>
      <c r="L79" s="13" t="s">
        <v>167</v>
      </c>
      <c r="M79" s="45" t="s">
        <v>453</v>
      </c>
    </row>
    <row r="80" spans="1:13" ht="15.75">
      <c r="A80" s="104"/>
      <c r="B80" s="11" t="s">
        <v>166</v>
      </c>
      <c r="C80" s="12">
        <v>165</v>
      </c>
      <c r="D80" s="8">
        <v>2.4</v>
      </c>
      <c r="E80" s="8">
        <v>1.6</v>
      </c>
      <c r="F80" s="8">
        <v>17.3</v>
      </c>
      <c r="G80" s="9">
        <v>94</v>
      </c>
      <c r="H80" s="8">
        <v>106.2</v>
      </c>
      <c r="I80" s="8">
        <v>10.6</v>
      </c>
      <c r="J80" s="8">
        <v>0.1</v>
      </c>
      <c r="K80" s="8">
        <v>0.3</v>
      </c>
      <c r="L80" s="13" t="s">
        <v>167</v>
      </c>
      <c r="M80" s="45"/>
    </row>
    <row r="81" spans="1:13" ht="15.75">
      <c r="A81" s="104"/>
      <c r="B81" s="11" t="s">
        <v>166</v>
      </c>
      <c r="C81" s="12">
        <v>170</v>
      </c>
      <c r="D81" s="8">
        <v>2.4</v>
      </c>
      <c r="E81" s="8">
        <v>1.7</v>
      </c>
      <c r="F81" s="8">
        <v>17.6</v>
      </c>
      <c r="G81" s="9">
        <v>95</v>
      </c>
      <c r="H81" s="8">
        <v>108.2</v>
      </c>
      <c r="I81" s="8">
        <v>10.8</v>
      </c>
      <c r="J81" s="8">
        <v>0.1</v>
      </c>
      <c r="K81" s="8">
        <v>0.3</v>
      </c>
      <c r="L81" s="13" t="s">
        <v>167</v>
      </c>
      <c r="M81" s="45"/>
    </row>
    <row r="82" spans="1:13" ht="15.75">
      <c r="A82" s="122"/>
      <c r="B82" s="11" t="s">
        <v>166</v>
      </c>
      <c r="C82" s="12">
        <v>150</v>
      </c>
      <c r="D82" s="8">
        <v>2.15</v>
      </c>
      <c r="E82" s="8">
        <v>1.46</v>
      </c>
      <c r="F82" s="8">
        <v>15.5</v>
      </c>
      <c r="G82" s="9">
        <v>84</v>
      </c>
      <c r="H82" s="8">
        <v>95.5</v>
      </c>
      <c r="I82" s="8">
        <v>9.5</v>
      </c>
      <c r="J82" s="8">
        <v>0.1</v>
      </c>
      <c r="K82" s="8">
        <v>0.3</v>
      </c>
      <c r="L82" s="13" t="s">
        <v>167</v>
      </c>
      <c r="M82" s="45" t="s">
        <v>453</v>
      </c>
    </row>
    <row r="83" spans="1:13" ht="15.75">
      <c r="A83" s="104" t="s">
        <v>454</v>
      </c>
      <c r="B83" s="11" t="s">
        <v>97</v>
      </c>
      <c r="C83" s="12">
        <v>200</v>
      </c>
      <c r="D83" s="8">
        <v>4.1</v>
      </c>
      <c r="E83" s="8">
        <v>3.5</v>
      </c>
      <c r="F83" s="8">
        <v>14.7</v>
      </c>
      <c r="G83" s="481">
        <v>107</v>
      </c>
      <c r="H83" s="8">
        <v>152.2</v>
      </c>
      <c r="I83" s="8">
        <v>21.3</v>
      </c>
      <c r="J83" s="8">
        <v>0.5</v>
      </c>
      <c r="K83" s="8">
        <v>1.6</v>
      </c>
      <c r="L83" s="15" t="s">
        <v>98</v>
      </c>
      <c r="M83" s="121" t="s">
        <v>455</v>
      </c>
    </row>
    <row r="84" spans="1:13" ht="15.75">
      <c r="A84" s="104" t="s">
        <v>454</v>
      </c>
      <c r="B84" s="11" t="s">
        <v>97</v>
      </c>
      <c r="C84" s="12">
        <v>180</v>
      </c>
      <c r="D84" s="8">
        <v>3.7</v>
      </c>
      <c r="E84" s="8">
        <v>3.2</v>
      </c>
      <c r="F84" s="8">
        <v>12.9</v>
      </c>
      <c r="G84" s="481">
        <v>95</v>
      </c>
      <c r="H84" s="8">
        <v>137</v>
      </c>
      <c r="I84" s="8">
        <v>19.2</v>
      </c>
      <c r="J84" s="8">
        <v>0.4</v>
      </c>
      <c r="K84" s="8">
        <v>1.4</v>
      </c>
      <c r="L84" s="15" t="s">
        <v>98</v>
      </c>
      <c r="M84" s="45" t="s">
        <v>455</v>
      </c>
    </row>
    <row r="85" spans="1:13" ht="15.75">
      <c r="A85" s="104" t="s">
        <v>454</v>
      </c>
      <c r="B85" s="11" t="s">
        <v>97</v>
      </c>
      <c r="C85" s="12">
        <v>150</v>
      </c>
      <c r="D85" s="8">
        <v>3.2</v>
      </c>
      <c r="E85" s="8">
        <v>2.47</v>
      </c>
      <c r="F85" s="8">
        <v>11.1</v>
      </c>
      <c r="G85" s="481">
        <v>81</v>
      </c>
      <c r="H85" s="8">
        <v>114.7</v>
      </c>
      <c r="I85" s="8">
        <v>16.7</v>
      </c>
      <c r="J85" s="8">
        <v>0.4</v>
      </c>
      <c r="K85" s="8">
        <v>1.2</v>
      </c>
      <c r="L85" s="15" t="s">
        <v>98</v>
      </c>
      <c r="M85" s="45" t="s">
        <v>455</v>
      </c>
    </row>
    <row r="86" spans="1:13" ht="15.75">
      <c r="A86" s="104" t="s">
        <v>456</v>
      </c>
      <c r="B86" s="11" t="s">
        <v>129</v>
      </c>
      <c r="C86" s="12">
        <v>200</v>
      </c>
      <c r="D86" s="8">
        <v>0.68</v>
      </c>
      <c r="E86" s="8">
        <v>0.28</v>
      </c>
      <c r="F86" s="8">
        <v>19.7</v>
      </c>
      <c r="G86" s="9">
        <v>84</v>
      </c>
      <c r="H86" s="8">
        <v>21.3</v>
      </c>
      <c r="I86" s="8">
        <v>3.4</v>
      </c>
      <c r="J86" s="8">
        <v>0.6</v>
      </c>
      <c r="K86" s="8">
        <v>100</v>
      </c>
      <c r="L86" s="15" t="s">
        <v>130</v>
      </c>
      <c r="M86" s="121" t="s">
        <v>129</v>
      </c>
    </row>
    <row r="87" spans="1:13" ht="15.75">
      <c r="A87" s="104"/>
      <c r="B87" s="11" t="s">
        <v>129</v>
      </c>
      <c r="C87" s="12">
        <v>180</v>
      </c>
      <c r="D87" s="8">
        <v>0.6120000000000001</v>
      </c>
      <c r="E87" s="8">
        <v>0.25200000000000006</v>
      </c>
      <c r="F87" s="8">
        <v>17.7</v>
      </c>
      <c r="G87" s="9">
        <v>75</v>
      </c>
      <c r="H87" s="8">
        <v>19.2</v>
      </c>
      <c r="I87" s="8">
        <v>3.1</v>
      </c>
      <c r="J87" s="8">
        <v>0.6</v>
      </c>
      <c r="K87" s="8">
        <v>90</v>
      </c>
      <c r="L87" s="15" t="s">
        <v>130</v>
      </c>
      <c r="M87" s="45" t="s">
        <v>129</v>
      </c>
    </row>
    <row r="88" spans="1:13" ht="15.75">
      <c r="A88" s="104"/>
      <c r="B88" s="11" t="s">
        <v>129</v>
      </c>
      <c r="C88" s="12">
        <v>170</v>
      </c>
      <c r="D88" s="8">
        <v>0.6</v>
      </c>
      <c r="E88" s="8">
        <v>0.2</v>
      </c>
      <c r="F88" s="8">
        <v>16.7</v>
      </c>
      <c r="G88" s="9">
        <v>71</v>
      </c>
      <c r="H88" s="8">
        <v>18.1</v>
      </c>
      <c r="I88" s="8">
        <v>2.9</v>
      </c>
      <c r="J88" s="8">
        <v>0.6</v>
      </c>
      <c r="K88" s="8">
        <v>85</v>
      </c>
      <c r="L88" s="15" t="s">
        <v>130</v>
      </c>
      <c r="M88" s="45"/>
    </row>
    <row r="89" spans="1:13" ht="15.75">
      <c r="A89" s="122"/>
      <c r="B89" s="11" t="s">
        <v>129</v>
      </c>
      <c r="C89" s="12">
        <v>150</v>
      </c>
      <c r="D89" s="8">
        <v>0.51</v>
      </c>
      <c r="E89" s="8">
        <v>0.21</v>
      </c>
      <c r="F89" s="8">
        <v>14.23</v>
      </c>
      <c r="G89" s="9">
        <v>61</v>
      </c>
      <c r="H89" s="8">
        <v>16</v>
      </c>
      <c r="I89" s="8">
        <v>2.6</v>
      </c>
      <c r="J89" s="8">
        <v>0.5</v>
      </c>
      <c r="K89" s="8">
        <v>75</v>
      </c>
      <c r="L89" s="15" t="s">
        <v>130</v>
      </c>
      <c r="M89" s="45" t="s">
        <v>129</v>
      </c>
    </row>
    <row r="90" spans="1:13" ht="15.75">
      <c r="A90" s="122"/>
      <c r="B90" s="425" t="s">
        <v>2116</v>
      </c>
      <c r="C90" s="426">
        <v>200</v>
      </c>
      <c r="D90" s="427">
        <v>0.7</v>
      </c>
      <c r="E90" s="427">
        <v>0.3</v>
      </c>
      <c r="F90" s="427">
        <v>20.7</v>
      </c>
      <c r="G90" s="428">
        <v>88</v>
      </c>
      <c r="H90" s="427">
        <v>21.3</v>
      </c>
      <c r="I90" s="427">
        <v>3.4</v>
      </c>
      <c r="J90" s="427">
        <v>0.6</v>
      </c>
      <c r="K90" s="427">
        <v>100</v>
      </c>
      <c r="L90" s="429" t="s">
        <v>130</v>
      </c>
      <c r="M90" s="45"/>
    </row>
    <row r="91" spans="1:13" ht="15.75">
      <c r="A91" s="122"/>
      <c r="B91" s="11" t="s">
        <v>2062</v>
      </c>
      <c r="C91" s="12">
        <v>200</v>
      </c>
      <c r="D91" s="8">
        <v>1</v>
      </c>
      <c r="E91" s="8">
        <v>0</v>
      </c>
      <c r="F91" s="8">
        <v>20.2</v>
      </c>
      <c r="G91" s="9">
        <v>90</v>
      </c>
      <c r="H91" s="8">
        <v>14</v>
      </c>
      <c r="I91" s="8">
        <v>8</v>
      </c>
      <c r="J91" s="8">
        <v>2.8</v>
      </c>
      <c r="K91" s="8">
        <v>4</v>
      </c>
      <c r="L91" s="15" t="s">
        <v>25</v>
      </c>
      <c r="M91" s="45"/>
    </row>
    <row r="92" spans="1:13" ht="15.75">
      <c r="A92" s="122"/>
      <c r="B92" s="11" t="s">
        <v>2062</v>
      </c>
      <c r="C92" s="12">
        <v>190</v>
      </c>
      <c r="D92" s="8">
        <v>1</v>
      </c>
      <c r="E92" s="8">
        <v>0</v>
      </c>
      <c r="F92" s="8">
        <v>19.2</v>
      </c>
      <c r="G92" s="481">
        <v>86</v>
      </c>
      <c r="H92" s="8">
        <v>13.3</v>
      </c>
      <c r="I92" s="8">
        <v>7.6</v>
      </c>
      <c r="J92" s="8">
        <v>2.7</v>
      </c>
      <c r="K92" s="8">
        <v>3.8</v>
      </c>
      <c r="L92" s="15" t="s">
        <v>25</v>
      </c>
      <c r="M92" s="45"/>
    </row>
    <row r="93" spans="1:13" ht="15.75">
      <c r="A93" s="122"/>
      <c r="B93" s="11" t="s">
        <v>2062</v>
      </c>
      <c r="C93" s="12">
        <v>180</v>
      </c>
      <c r="D93" s="8">
        <v>0.9</v>
      </c>
      <c r="E93" s="8">
        <v>0</v>
      </c>
      <c r="F93" s="8">
        <v>18.2</v>
      </c>
      <c r="G93" s="9">
        <v>81</v>
      </c>
      <c r="H93" s="8">
        <v>12.6</v>
      </c>
      <c r="I93" s="8">
        <v>7.2</v>
      </c>
      <c r="J93" s="8">
        <v>2.5</v>
      </c>
      <c r="K93" s="8">
        <v>3.6</v>
      </c>
      <c r="L93" s="15" t="s">
        <v>25</v>
      </c>
      <c r="M93" s="45"/>
    </row>
    <row r="94" spans="1:13" ht="15.75">
      <c r="A94" s="122"/>
      <c r="B94" s="11" t="s">
        <v>2062</v>
      </c>
      <c r="C94" s="12">
        <v>170</v>
      </c>
      <c r="D94" s="8">
        <v>0.9</v>
      </c>
      <c r="E94" s="8">
        <v>0</v>
      </c>
      <c r="F94" s="8">
        <v>17.2</v>
      </c>
      <c r="G94" s="9">
        <v>77</v>
      </c>
      <c r="H94" s="8">
        <v>11.9</v>
      </c>
      <c r="I94" s="8">
        <v>6.8</v>
      </c>
      <c r="J94" s="8">
        <v>2.3</v>
      </c>
      <c r="K94" s="8">
        <v>3.4</v>
      </c>
      <c r="L94" s="15" t="s">
        <v>25</v>
      </c>
      <c r="M94" s="45"/>
    </row>
    <row r="95" spans="1:13" ht="15.75">
      <c r="A95" s="122"/>
      <c r="B95" s="11" t="s">
        <v>2062</v>
      </c>
      <c r="C95" s="12">
        <v>160</v>
      </c>
      <c r="D95" s="8">
        <v>0.8</v>
      </c>
      <c r="E95" s="8">
        <v>0</v>
      </c>
      <c r="F95" s="8">
        <v>16.2</v>
      </c>
      <c r="G95" s="9">
        <v>72</v>
      </c>
      <c r="H95" s="8">
        <v>11.2</v>
      </c>
      <c r="I95" s="8">
        <v>6.4</v>
      </c>
      <c r="J95" s="8">
        <v>2.2</v>
      </c>
      <c r="K95" s="8">
        <v>3.2</v>
      </c>
      <c r="L95" s="15" t="s">
        <v>25</v>
      </c>
      <c r="M95" s="45"/>
    </row>
    <row r="96" spans="1:13" ht="15.75">
      <c r="A96" s="122"/>
      <c r="B96" s="11" t="s">
        <v>2062</v>
      </c>
      <c r="C96" s="12">
        <v>150</v>
      </c>
      <c r="D96" s="8">
        <v>0.8</v>
      </c>
      <c r="E96" s="8">
        <v>0</v>
      </c>
      <c r="F96" s="8">
        <v>15.2</v>
      </c>
      <c r="G96" s="9">
        <v>68</v>
      </c>
      <c r="H96" s="8">
        <v>10.5</v>
      </c>
      <c r="I96" s="8">
        <v>6</v>
      </c>
      <c r="J96" s="8">
        <v>2.1</v>
      </c>
      <c r="K96" s="8">
        <v>3</v>
      </c>
      <c r="L96" s="15" t="s">
        <v>25</v>
      </c>
      <c r="M96" s="45"/>
    </row>
    <row r="97" spans="1:13" ht="15.75">
      <c r="A97" s="104" t="s">
        <v>457</v>
      </c>
      <c r="B97" s="11" t="s">
        <v>458</v>
      </c>
      <c r="C97" s="12">
        <v>200</v>
      </c>
      <c r="D97" s="8">
        <v>2</v>
      </c>
      <c r="E97" s="8">
        <v>0.2</v>
      </c>
      <c r="F97" s="8">
        <v>5.8</v>
      </c>
      <c r="G97" s="9">
        <v>33</v>
      </c>
      <c r="H97" s="8">
        <v>14</v>
      </c>
      <c r="I97" s="8">
        <v>24</v>
      </c>
      <c r="J97" s="8">
        <v>1</v>
      </c>
      <c r="K97" s="8">
        <v>20</v>
      </c>
      <c r="L97" s="15" t="s">
        <v>25</v>
      </c>
      <c r="M97" s="121" t="s">
        <v>458</v>
      </c>
    </row>
    <row r="98" spans="1:13" ht="15.75">
      <c r="A98" s="104" t="s">
        <v>457</v>
      </c>
      <c r="B98" s="11" t="s">
        <v>458</v>
      </c>
      <c r="C98" s="12">
        <v>180</v>
      </c>
      <c r="D98" s="8">
        <v>1.8</v>
      </c>
      <c r="E98" s="8">
        <v>0.18</v>
      </c>
      <c r="F98" s="8">
        <v>5.22</v>
      </c>
      <c r="G98" s="9">
        <v>29.7</v>
      </c>
      <c r="H98" s="8">
        <v>12.6</v>
      </c>
      <c r="I98" s="8">
        <v>21.6</v>
      </c>
      <c r="J98" s="8">
        <v>0.9</v>
      </c>
      <c r="K98" s="8">
        <v>18</v>
      </c>
      <c r="L98" s="15" t="s">
        <v>25</v>
      </c>
      <c r="M98" s="45" t="s">
        <v>458</v>
      </c>
    </row>
    <row r="99" spans="1:13" ht="15.75">
      <c r="A99" s="104" t="s">
        <v>457</v>
      </c>
      <c r="B99" s="11" t="s">
        <v>458</v>
      </c>
      <c r="C99" s="12">
        <v>150</v>
      </c>
      <c r="D99" s="8">
        <v>1.5</v>
      </c>
      <c r="E99" s="8">
        <v>0.15</v>
      </c>
      <c r="F99" s="8">
        <v>4.35</v>
      </c>
      <c r="G99" s="9">
        <v>24.75</v>
      </c>
      <c r="H99" s="8">
        <v>10.5</v>
      </c>
      <c r="I99" s="8">
        <v>18</v>
      </c>
      <c r="J99" s="8">
        <v>0.8</v>
      </c>
      <c r="K99" s="8">
        <v>15</v>
      </c>
      <c r="L99" s="15" t="s">
        <v>25</v>
      </c>
      <c r="M99" s="45" t="s">
        <v>458</v>
      </c>
    </row>
    <row r="100" spans="1:13" ht="15.75">
      <c r="A100" s="104" t="s">
        <v>457</v>
      </c>
      <c r="B100" s="11" t="s">
        <v>459</v>
      </c>
      <c r="C100" s="12">
        <v>200</v>
      </c>
      <c r="D100" s="8">
        <v>2.2</v>
      </c>
      <c r="E100" s="8">
        <v>0.2</v>
      </c>
      <c r="F100" s="8">
        <v>25.2</v>
      </c>
      <c r="G100" s="9">
        <v>111</v>
      </c>
      <c r="H100" s="8">
        <v>38</v>
      </c>
      <c r="I100" s="8">
        <v>14</v>
      </c>
      <c r="J100" s="8">
        <v>1.2</v>
      </c>
      <c r="K100" s="8">
        <v>6</v>
      </c>
      <c r="L100" s="15" t="s">
        <v>25</v>
      </c>
      <c r="M100" s="121" t="s">
        <v>459</v>
      </c>
    </row>
    <row r="101" spans="1:13" ht="15.75">
      <c r="A101" s="104" t="s">
        <v>457</v>
      </c>
      <c r="B101" s="11" t="s">
        <v>459</v>
      </c>
      <c r="C101" s="12">
        <v>180</v>
      </c>
      <c r="D101" s="8">
        <v>1.98</v>
      </c>
      <c r="E101" s="8">
        <v>0.18</v>
      </c>
      <c r="F101" s="8">
        <v>22.68</v>
      </c>
      <c r="G101" s="9">
        <v>99.9</v>
      </c>
      <c r="H101" s="8">
        <v>34.2</v>
      </c>
      <c r="I101" s="8">
        <v>12.6</v>
      </c>
      <c r="J101" s="8">
        <v>1.1</v>
      </c>
      <c r="K101" s="8">
        <v>5.4</v>
      </c>
      <c r="L101" s="15" t="s">
        <v>25</v>
      </c>
      <c r="M101" s="45" t="s">
        <v>459</v>
      </c>
    </row>
    <row r="102" spans="1:13" ht="15.75">
      <c r="A102" s="104" t="s">
        <v>457</v>
      </c>
      <c r="B102" s="11" t="s">
        <v>459</v>
      </c>
      <c r="C102" s="12">
        <v>150</v>
      </c>
      <c r="D102" s="8">
        <v>1.65</v>
      </c>
      <c r="E102" s="8">
        <v>0.15</v>
      </c>
      <c r="F102" s="8">
        <v>18.9</v>
      </c>
      <c r="G102" s="9">
        <v>84</v>
      </c>
      <c r="H102" s="8">
        <v>28.5</v>
      </c>
      <c r="I102" s="8">
        <v>10.5</v>
      </c>
      <c r="J102" s="8">
        <v>0.9</v>
      </c>
      <c r="K102" s="8">
        <v>4.5</v>
      </c>
      <c r="L102" s="15" t="s">
        <v>25</v>
      </c>
      <c r="M102" s="45" t="s">
        <v>459</v>
      </c>
    </row>
    <row r="103" spans="1:13" ht="15.75">
      <c r="A103" s="104" t="s">
        <v>457</v>
      </c>
      <c r="B103" s="11" t="s">
        <v>24</v>
      </c>
      <c r="C103" s="12">
        <v>200</v>
      </c>
      <c r="D103" s="8">
        <v>1</v>
      </c>
      <c r="E103" s="8">
        <v>0</v>
      </c>
      <c r="F103" s="8">
        <v>20.2</v>
      </c>
      <c r="G103" s="9">
        <v>84</v>
      </c>
      <c r="H103" s="8">
        <v>14</v>
      </c>
      <c r="I103" s="8">
        <v>8</v>
      </c>
      <c r="J103" s="8">
        <v>2.8</v>
      </c>
      <c r="K103" s="8">
        <v>4</v>
      </c>
      <c r="L103" s="15" t="s">
        <v>25</v>
      </c>
      <c r="M103" s="121" t="s">
        <v>24</v>
      </c>
    </row>
    <row r="104" spans="1:13" ht="15.75">
      <c r="A104" s="104" t="s">
        <v>457</v>
      </c>
      <c r="B104" s="11" t="s">
        <v>24</v>
      </c>
      <c r="C104" s="12">
        <v>180</v>
      </c>
      <c r="D104" s="8">
        <v>0.9</v>
      </c>
      <c r="E104" s="8">
        <v>0</v>
      </c>
      <c r="F104" s="8">
        <v>18.18</v>
      </c>
      <c r="G104" s="9">
        <v>75.6</v>
      </c>
      <c r="H104" s="8">
        <v>12.6</v>
      </c>
      <c r="I104" s="8">
        <v>7.2</v>
      </c>
      <c r="J104" s="8">
        <v>2.5</v>
      </c>
      <c r="K104" s="8">
        <v>3.6</v>
      </c>
      <c r="L104" s="15" t="s">
        <v>25</v>
      </c>
      <c r="M104" s="45" t="s">
        <v>24</v>
      </c>
    </row>
    <row r="105" spans="1:13" ht="15.75">
      <c r="A105" s="104" t="s">
        <v>457</v>
      </c>
      <c r="B105" s="11" t="s">
        <v>24</v>
      </c>
      <c r="C105" s="12">
        <v>150</v>
      </c>
      <c r="D105" s="8">
        <v>0.75</v>
      </c>
      <c r="E105" s="8">
        <v>0</v>
      </c>
      <c r="F105" s="8">
        <v>15.15</v>
      </c>
      <c r="G105" s="9">
        <v>64</v>
      </c>
      <c r="H105" s="8">
        <v>10.5</v>
      </c>
      <c r="I105" s="8">
        <v>6</v>
      </c>
      <c r="J105" s="8">
        <v>2.1</v>
      </c>
      <c r="K105" s="8">
        <v>3</v>
      </c>
      <c r="L105" s="15" t="s">
        <v>25</v>
      </c>
      <c r="M105" s="45" t="s">
        <v>24</v>
      </c>
    </row>
    <row r="106" spans="1:13" ht="15.75">
      <c r="A106" s="104" t="s">
        <v>457</v>
      </c>
      <c r="B106" s="11" t="s">
        <v>460</v>
      </c>
      <c r="C106" s="12">
        <v>200</v>
      </c>
      <c r="D106" s="8">
        <v>1</v>
      </c>
      <c r="E106" s="8">
        <v>0</v>
      </c>
      <c r="F106" s="8">
        <v>25.4</v>
      </c>
      <c r="G106" s="9">
        <v>105</v>
      </c>
      <c r="H106" s="8">
        <v>40</v>
      </c>
      <c r="I106" s="8">
        <v>20</v>
      </c>
      <c r="J106" s="8">
        <v>0.3</v>
      </c>
      <c r="K106" s="8">
        <v>8</v>
      </c>
      <c r="L106" s="15" t="s">
        <v>25</v>
      </c>
      <c r="M106" s="121" t="s">
        <v>460</v>
      </c>
    </row>
    <row r="107" spans="1:13" ht="15.75">
      <c r="A107" s="104" t="s">
        <v>457</v>
      </c>
      <c r="B107" s="11" t="s">
        <v>460</v>
      </c>
      <c r="C107" s="12">
        <v>180</v>
      </c>
      <c r="D107" s="8">
        <v>0.9</v>
      </c>
      <c r="E107" s="8">
        <v>0</v>
      </c>
      <c r="F107" s="8">
        <v>22.86</v>
      </c>
      <c r="G107" s="9">
        <v>94.5</v>
      </c>
      <c r="H107" s="8">
        <v>36</v>
      </c>
      <c r="I107" s="8">
        <v>18</v>
      </c>
      <c r="J107" s="8">
        <v>0.4</v>
      </c>
      <c r="K107" s="8">
        <v>7.2</v>
      </c>
      <c r="L107" s="15" t="s">
        <v>25</v>
      </c>
      <c r="M107" s="45" t="s">
        <v>460</v>
      </c>
    </row>
    <row r="108" spans="1:13" ht="15.75">
      <c r="A108" s="104" t="s">
        <v>457</v>
      </c>
      <c r="B108" s="11" t="s">
        <v>460</v>
      </c>
      <c r="C108" s="12">
        <v>150</v>
      </c>
      <c r="D108" s="8">
        <v>0.75</v>
      </c>
      <c r="E108" s="8">
        <v>0</v>
      </c>
      <c r="F108" s="8">
        <v>19.05</v>
      </c>
      <c r="G108" s="9">
        <v>78.75</v>
      </c>
      <c r="H108" s="8">
        <v>25.5</v>
      </c>
      <c r="I108" s="8">
        <v>9</v>
      </c>
      <c r="J108" s="8">
        <v>0.5</v>
      </c>
      <c r="K108" s="8">
        <v>6</v>
      </c>
      <c r="L108" s="15" t="s">
        <v>25</v>
      </c>
      <c r="M108" s="45" t="s">
        <v>460</v>
      </c>
    </row>
    <row r="109" spans="1:13" ht="15.75">
      <c r="A109" s="104" t="s">
        <v>457</v>
      </c>
      <c r="B109" s="11" t="s">
        <v>461</v>
      </c>
      <c r="C109" s="12">
        <v>200</v>
      </c>
      <c r="D109" s="8">
        <v>1.4</v>
      </c>
      <c r="E109" s="8">
        <v>0.4</v>
      </c>
      <c r="F109" s="8">
        <v>22.8</v>
      </c>
      <c r="G109" s="9">
        <v>100</v>
      </c>
      <c r="H109" s="8">
        <v>34</v>
      </c>
      <c r="I109" s="8">
        <v>12</v>
      </c>
      <c r="J109" s="8">
        <v>0.6</v>
      </c>
      <c r="K109" s="8">
        <v>14.8</v>
      </c>
      <c r="L109" s="15" t="s">
        <v>25</v>
      </c>
      <c r="M109" s="121" t="s">
        <v>461</v>
      </c>
    </row>
    <row r="110" spans="1:13" ht="15.75">
      <c r="A110" s="104" t="s">
        <v>457</v>
      </c>
      <c r="B110" s="11" t="s">
        <v>461</v>
      </c>
      <c r="C110" s="12">
        <v>180</v>
      </c>
      <c r="D110" s="8">
        <v>1.26</v>
      </c>
      <c r="E110" s="8">
        <v>0.36</v>
      </c>
      <c r="F110" s="8">
        <v>20.52</v>
      </c>
      <c r="G110" s="9">
        <v>90</v>
      </c>
      <c r="H110" s="8">
        <v>30.6</v>
      </c>
      <c r="I110" s="8">
        <v>10.8</v>
      </c>
      <c r="J110" s="8">
        <v>0.5</v>
      </c>
      <c r="K110" s="8">
        <v>13.32</v>
      </c>
      <c r="L110" s="15" t="s">
        <v>25</v>
      </c>
      <c r="M110" s="45" t="s">
        <v>461</v>
      </c>
    </row>
    <row r="111" spans="1:13" ht="15.75">
      <c r="A111" s="104" t="s">
        <v>457</v>
      </c>
      <c r="B111" s="11" t="s">
        <v>461</v>
      </c>
      <c r="C111" s="12">
        <v>150</v>
      </c>
      <c r="D111" s="8">
        <v>1.05</v>
      </c>
      <c r="E111" s="8">
        <v>0.3</v>
      </c>
      <c r="F111" s="8">
        <v>17.1</v>
      </c>
      <c r="G111" s="9">
        <v>75</v>
      </c>
      <c r="H111" s="8">
        <v>25.5</v>
      </c>
      <c r="I111" s="8">
        <v>9</v>
      </c>
      <c r="J111" s="8">
        <v>0.5</v>
      </c>
      <c r="K111" s="8">
        <v>11.1</v>
      </c>
      <c r="L111" s="15" t="s">
        <v>25</v>
      </c>
      <c r="M111" s="45" t="s">
        <v>461</v>
      </c>
    </row>
    <row r="112" spans="1:13" ht="15.75">
      <c r="A112" s="104" t="s">
        <v>457</v>
      </c>
      <c r="B112" s="11" t="s">
        <v>462</v>
      </c>
      <c r="C112" s="12">
        <v>200</v>
      </c>
      <c r="D112" s="8">
        <v>0.6</v>
      </c>
      <c r="E112" s="8">
        <v>0.4</v>
      </c>
      <c r="F112" s="8">
        <v>32.6</v>
      </c>
      <c r="G112" s="9">
        <v>137</v>
      </c>
      <c r="H112" s="8">
        <v>40</v>
      </c>
      <c r="I112" s="8">
        <v>18</v>
      </c>
      <c r="J112" s="8">
        <v>0.8</v>
      </c>
      <c r="K112" s="8">
        <v>4</v>
      </c>
      <c r="L112" s="15" t="s">
        <v>25</v>
      </c>
      <c r="M112" s="121" t="s">
        <v>462</v>
      </c>
    </row>
    <row r="113" spans="1:13" ht="15.75">
      <c r="A113" s="104" t="s">
        <v>457</v>
      </c>
      <c r="B113" s="11" t="s">
        <v>462</v>
      </c>
      <c r="C113" s="12">
        <v>180</v>
      </c>
      <c r="D113" s="8">
        <v>0.54</v>
      </c>
      <c r="E113" s="8">
        <v>0.36</v>
      </c>
      <c r="F113" s="8">
        <v>29.34</v>
      </c>
      <c r="G113" s="9">
        <v>123.3</v>
      </c>
      <c r="H113" s="8">
        <v>36</v>
      </c>
      <c r="I113" s="8">
        <v>16.2</v>
      </c>
      <c r="J113" s="8">
        <v>0.7</v>
      </c>
      <c r="K113" s="8">
        <v>3.6</v>
      </c>
      <c r="L113" s="15" t="s">
        <v>25</v>
      </c>
      <c r="M113" s="45" t="s">
        <v>462</v>
      </c>
    </row>
    <row r="114" spans="1:13" ht="15.75">
      <c r="A114" s="104" t="s">
        <v>457</v>
      </c>
      <c r="B114" s="11" t="s">
        <v>462</v>
      </c>
      <c r="C114" s="12">
        <v>150</v>
      </c>
      <c r="D114" s="8">
        <v>0.45</v>
      </c>
      <c r="E114" s="8">
        <v>0.3</v>
      </c>
      <c r="F114" s="8">
        <v>24.45</v>
      </c>
      <c r="G114" s="9">
        <v>102</v>
      </c>
      <c r="H114" s="8">
        <v>30</v>
      </c>
      <c r="I114" s="8">
        <v>13.5</v>
      </c>
      <c r="J114" s="8">
        <v>0.6</v>
      </c>
      <c r="K114" s="8">
        <v>3</v>
      </c>
      <c r="L114" s="15" t="s">
        <v>25</v>
      </c>
      <c r="M114" s="45" t="s">
        <v>462</v>
      </c>
    </row>
    <row r="115" spans="1:13" ht="15.75">
      <c r="A115" s="104" t="s">
        <v>463</v>
      </c>
      <c r="B115" s="11" t="s">
        <v>115</v>
      </c>
      <c r="C115" s="12">
        <v>200</v>
      </c>
      <c r="D115" s="8">
        <v>6.09</v>
      </c>
      <c r="E115" s="8">
        <v>5.42</v>
      </c>
      <c r="F115" s="8">
        <v>10.08</v>
      </c>
      <c r="G115" s="9">
        <v>113</v>
      </c>
      <c r="H115" s="8">
        <v>252</v>
      </c>
      <c r="I115" s="8">
        <v>29.4</v>
      </c>
      <c r="J115" s="8">
        <v>0.21</v>
      </c>
      <c r="K115" s="8">
        <v>2.73</v>
      </c>
      <c r="L115" s="13" t="s">
        <v>116</v>
      </c>
      <c r="M115" s="121" t="s">
        <v>464</v>
      </c>
    </row>
    <row r="116" spans="1:13" ht="15.75">
      <c r="A116" s="104"/>
      <c r="B116" s="11" t="s">
        <v>115</v>
      </c>
      <c r="C116" s="12">
        <v>180</v>
      </c>
      <c r="D116" s="8">
        <v>5.481</v>
      </c>
      <c r="E116" s="8">
        <v>4.878</v>
      </c>
      <c r="F116" s="8">
        <v>9.072</v>
      </c>
      <c r="G116" s="9">
        <v>101.7</v>
      </c>
      <c r="H116" s="8">
        <v>226.8</v>
      </c>
      <c r="I116" s="8">
        <v>26.5</v>
      </c>
      <c r="J116" s="8">
        <v>0.19</v>
      </c>
      <c r="K116" s="8">
        <v>2.4570000000000003</v>
      </c>
      <c r="L116" s="13" t="s">
        <v>116</v>
      </c>
      <c r="M116" s="45" t="s">
        <v>464</v>
      </c>
    </row>
    <row r="117" spans="1:13" ht="15.75">
      <c r="A117" s="122"/>
      <c r="B117" s="11" t="s">
        <v>115</v>
      </c>
      <c r="C117" s="12">
        <v>150</v>
      </c>
      <c r="D117" s="8">
        <v>4.5675</v>
      </c>
      <c r="E117" s="8">
        <v>4.065</v>
      </c>
      <c r="F117" s="8">
        <v>7.56</v>
      </c>
      <c r="G117" s="9">
        <v>84.75</v>
      </c>
      <c r="H117" s="8">
        <v>189.6</v>
      </c>
      <c r="I117" s="8">
        <v>22.1</v>
      </c>
      <c r="J117" s="8">
        <v>0.16</v>
      </c>
      <c r="K117" s="8">
        <v>2.0475</v>
      </c>
      <c r="L117" s="13" t="s">
        <v>116</v>
      </c>
      <c r="M117" s="45" t="s">
        <v>464</v>
      </c>
    </row>
    <row r="118" spans="1:13" ht="15.75">
      <c r="A118" s="104" t="s">
        <v>465</v>
      </c>
      <c r="B118" s="11" t="s">
        <v>466</v>
      </c>
      <c r="C118" s="12">
        <v>200</v>
      </c>
      <c r="D118" s="8">
        <v>5.8</v>
      </c>
      <c r="E118" s="8">
        <v>5</v>
      </c>
      <c r="F118" s="8">
        <v>8</v>
      </c>
      <c r="G118" s="9">
        <v>100</v>
      </c>
      <c r="H118" s="8">
        <v>240</v>
      </c>
      <c r="I118" s="8">
        <v>28</v>
      </c>
      <c r="J118" s="8">
        <v>0.2</v>
      </c>
      <c r="K118" s="8">
        <v>1.4</v>
      </c>
      <c r="L118" s="13" t="s">
        <v>72</v>
      </c>
      <c r="M118" s="121" t="s">
        <v>466</v>
      </c>
    </row>
    <row r="119" spans="1:13" ht="15.75">
      <c r="A119" s="104"/>
      <c r="B119" s="11" t="s">
        <v>466</v>
      </c>
      <c r="C119" s="12">
        <v>180</v>
      </c>
      <c r="D119" s="8">
        <v>5.22</v>
      </c>
      <c r="E119" s="8">
        <v>4.5</v>
      </c>
      <c r="F119" s="8">
        <v>7.2</v>
      </c>
      <c r="G119" s="9">
        <v>90</v>
      </c>
      <c r="H119" s="8">
        <v>216</v>
      </c>
      <c r="I119" s="8">
        <v>25.2</v>
      </c>
      <c r="J119" s="8">
        <v>0.2</v>
      </c>
      <c r="K119" s="8">
        <v>1.26</v>
      </c>
      <c r="L119" s="13" t="s">
        <v>72</v>
      </c>
      <c r="M119" s="45" t="s">
        <v>466</v>
      </c>
    </row>
    <row r="120" spans="1:13" ht="15.75">
      <c r="A120" s="104"/>
      <c r="B120" s="11" t="s">
        <v>466</v>
      </c>
      <c r="C120" s="12">
        <v>160</v>
      </c>
      <c r="D120" s="8">
        <v>4.6</v>
      </c>
      <c r="E120" s="8">
        <v>4</v>
      </c>
      <c r="F120" s="8">
        <v>6.4</v>
      </c>
      <c r="G120" s="9">
        <v>80</v>
      </c>
      <c r="H120" s="8">
        <v>192</v>
      </c>
      <c r="I120" s="8">
        <v>22.4</v>
      </c>
      <c r="J120" s="8">
        <v>0.2</v>
      </c>
      <c r="K120" s="8">
        <v>1.1</v>
      </c>
      <c r="L120" s="13" t="s">
        <v>72</v>
      </c>
      <c r="M120" s="45"/>
    </row>
    <row r="121" spans="1:13" ht="15.75">
      <c r="A121" s="122"/>
      <c r="B121" s="11" t="s">
        <v>466</v>
      </c>
      <c r="C121" s="12">
        <v>150</v>
      </c>
      <c r="D121" s="8">
        <v>4.35</v>
      </c>
      <c r="E121" s="8">
        <v>3.75</v>
      </c>
      <c r="F121" s="8">
        <v>6</v>
      </c>
      <c r="G121" s="9">
        <v>75</v>
      </c>
      <c r="H121" s="8">
        <v>180</v>
      </c>
      <c r="I121" s="8">
        <v>21</v>
      </c>
      <c r="J121" s="8">
        <v>0.2</v>
      </c>
      <c r="K121" s="8">
        <v>1.05</v>
      </c>
      <c r="L121" s="13" t="s">
        <v>72</v>
      </c>
      <c r="M121" s="45" t="s">
        <v>466</v>
      </c>
    </row>
    <row r="122" spans="1:13" ht="15.75">
      <c r="A122" s="122"/>
      <c r="B122" s="11" t="s">
        <v>71</v>
      </c>
      <c r="C122" s="12">
        <v>200</v>
      </c>
      <c r="D122" s="8">
        <v>5.8</v>
      </c>
      <c r="E122" s="8">
        <v>5</v>
      </c>
      <c r="F122" s="8">
        <v>8.4</v>
      </c>
      <c r="G122" s="9">
        <v>102</v>
      </c>
      <c r="H122" s="8">
        <v>248</v>
      </c>
      <c r="I122" s="8">
        <v>28</v>
      </c>
      <c r="J122" s="8">
        <v>0.2</v>
      </c>
      <c r="K122" s="8">
        <v>0.6</v>
      </c>
      <c r="L122" s="13" t="s">
        <v>72</v>
      </c>
      <c r="M122" s="121" t="s">
        <v>71</v>
      </c>
    </row>
    <row r="123" spans="1:13" ht="15.75">
      <c r="A123" s="122"/>
      <c r="B123" s="11" t="s">
        <v>71</v>
      </c>
      <c r="C123" s="12">
        <v>180</v>
      </c>
      <c r="D123" s="8">
        <v>5.22</v>
      </c>
      <c r="E123" s="8">
        <v>4.5</v>
      </c>
      <c r="F123" s="8">
        <v>7.56</v>
      </c>
      <c r="G123" s="9">
        <v>91.8</v>
      </c>
      <c r="H123" s="8">
        <v>223.2</v>
      </c>
      <c r="I123" s="8">
        <v>25.2</v>
      </c>
      <c r="J123" s="8">
        <v>0.2</v>
      </c>
      <c r="K123" s="8">
        <v>0.54</v>
      </c>
      <c r="L123" s="13" t="s">
        <v>72</v>
      </c>
      <c r="M123" s="45" t="s">
        <v>71</v>
      </c>
    </row>
    <row r="124" spans="1:13" ht="15.75">
      <c r="A124" s="122"/>
      <c r="B124" s="11" t="s">
        <v>71</v>
      </c>
      <c r="C124" s="12">
        <v>160</v>
      </c>
      <c r="D124" s="8">
        <v>4.7</v>
      </c>
      <c r="E124" s="8">
        <v>4.1</v>
      </c>
      <c r="F124" s="8">
        <v>6.7</v>
      </c>
      <c r="G124" s="9">
        <v>81</v>
      </c>
      <c r="H124" s="8">
        <v>198</v>
      </c>
      <c r="I124" s="8">
        <v>22.4</v>
      </c>
      <c r="J124" s="8">
        <v>0.2</v>
      </c>
      <c r="K124" s="8">
        <v>0.5</v>
      </c>
      <c r="L124" s="13" t="s">
        <v>72</v>
      </c>
      <c r="M124" s="45"/>
    </row>
    <row r="125" spans="1:13" ht="15.75">
      <c r="A125" s="122"/>
      <c r="B125" s="11" t="s">
        <v>71</v>
      </c>
      <c r="C125" s="12">
        <v>150</v>
      </c>
      <c r="D125" s="8">
        <v>4.35</v>
      </c>
      <c r="E125" s="8">
        <v>3.75</v>
      </c>
      <c r="F125" s="8">
        <v>6.3</v>
      </c>
      <c r="G125" s="9">
        <v>76</v>
      </c>
      <c r="H125" s="8">
        <v>186</v>
      </c>
      <c r="I125" s="8">
        <v>21</v>
      </c>
      <c r="J125" s="8">
        <v>0.2</v>
      </c>
      <c r="K125" s="8">
        <v>0.45</v>
      </c>
      <c r="L125" s="13" t="s">
        <v>72</v>
      </c>
      <c r="M125" s="45" t="s">
        <v>71</v>
      </c>
    </row>
    <row r="126" spans="1:13" ht="15.75">
      <c r="A126" s="122"/>
      <c r="B126" s="11" t="s">
        <v>467</v>
      </c>
      <c r="C126" s="12">
        <v>200</v>
      </c>
      <c r="D126" s="8">
        <v>6</v>
      </c>
      <c r="E126" s="8">
        <v>2</v>
      </c>
      <c r="F126" s="8">
        <v>8</v>
      </c>
      <c r="G126" s="9">
        <v>74</v>
      </c>
      <c r="H126" s="8">
        <v>240</v>
      </c>
      <c r="I126" s="8">
        <v>30</v>
      </c>
      <c r="J126" s="8">
        <v>0.2</v>
      </c>
      <c r="K126" s="8">
        <v>1.6</v>
      </c>
      <c r="L126" s="13" t="s">
        <v>72</v>
      </c>
      <c r="M126" s="121" t="s">
        <v>467</v>
      </c>
    </row>
    <row r="127" spans="1:13" ht="15.75">
      <c r="A127" s="122"/>
      <c r="B127" s="11" t="s">
        <v>467</v>
      </c>
      <c r="C127" s="12">
        <v>180</v>
      </c>
      <c r="D127" s="8">
        <v>5.4</v>
      </c>
      <c r="E127" s="8">
        <v>1.8</v>
      </c>
      <c r="F127" s="8">
        <v>7.2</v>
      </c>
      <c r="G127" s="9">
        <v>66.6</v>
      </c>
      <c r="H127" s="8">
        <v>216</v>
      </c>
      <c r="I127" s="8">
        <v>27</v>
      </c>
      <c r="J127" s="8">
        <v>0.2</v>
      </c>
      <c r="K127" s="8">
        <v>1.44</v>
      </c>
      <c r="L127" s="13" t="s">
        <v>72</v>
      </c>
      <c r="M127" s="45" t="s">
        <v>467</v>
      </c>
    </row>
    <row r="128" spans="1:13" ht="15.75">
      <c r="A128" s="122"/>
      <c r="B128" s="11" t="s">
        <v>467</v>
      </c>
      <c r="C128" s="12">
        <v>150</v>
      </c>
      <c r="D128" s="8">
        <v>4.5</v>
      </c>
      <c r="E128" s="8">
        <v>1.5</v>
      </c>
      <c r="F128" s="8">
        <v>6</v>
      </c>
      <c r="G128" s="9">
        <v>55.5</v>
      </c>
      <c r="H128" s="8">
        <v>180</v>
      </c>
      <c r="I128" s="8">
        <v>22.5</v>
      </c>
      <c r="J128" s="8">
        <v>0.2</v>
      </c>
      <c r="K128" s="8">
        <v>1.2</v>
      </c>
      <c r="L128" s="13" t="s">
        <v>72</v>
      </c>
      <c r="M128" s="45" t="s">
        <v>467</v>
      </c>
    </row>
    <row r="129" spans="1:13" ht="15.75">
      <c r="A129" s="122"/>
      <c r="B129" s="11" t="s">
        <v>468</v>
      </c>
      <c r="C129" s="12">
        <v>200</v>
      </c>
      <c r="D129" s="8">
        <v>0.1</v>
      </c>
      <c r="E129" s="8">
        <v>0</v>
      </c>
      <c r="F129" s="8">
        <v>22.7</v>
      </c>
      <c r="G129" s="9">
        <v>91</v>
      </c>
      <c r="H129" s="8">
        <v>9.7</v>
      </c>
      <c r="I129" s="8">
        <v>7.8</v>
      </c>
      <c r="J129" s="8">
        <v>0.4</v>
      </c>
      <c r="K129" s="8">
        <v>50</v>
      </c>
      <c r="L129" s="73" t="s">
        <v>111</v>
      </c>
      <c r="M129" s="45"/>
    </row>
    <row r="130" spans="1:13" ht="15.75">
      <c r="A130" s="122"/>
      <c r="B130" s="11" t="s">
        <v>468</v>
      </c>
      <c r="C130" s="12">
        <v>180</v>
      </c>
      <c r="D130" s="8">
        <v>0.1</v>
      </c>
      <c r="E130" s="8">
        <v>0</v>
      </c>
      <c r="F130" s="8">
        <v>20.4</v>
      </c>
      <c r="G130" s="9">
        <v>82</v>
      </c>
      <c r="H130" s="8">
        <v>8.7</v>
      </c>
      <c r="I130" s="8">
        <v>7</v>
      </c>
      <c r="J130" s="8">
        <v>0.4</v>
      </c>
      <c r="K130" s="8">
        <v>45</v>
      </c>
      <c r="L130" s="73" t="s">
        <v>111</v>
      </c>
      <c r="M130" s="45"/>
    </row>
    <row r="131" spans="1:13" ht="15.75">
      <c r="A131" s="122"/>
      <c r="B131" s="11" t="s">
        <v>468</v>
      </c>
      <c r="C131" s="12">
        <v>150</v>
      </c>
      <c r="D131" s="8">
        <v>0.1</v>
      </c>
      <c r="E131" s="8">
        <v>0</v>
      </c>
      <c r="F131" s="8">
        <v>17</v>
      </c>
      <c r="G131" s="9">
        <v>68</v>
      </c>
      <c r="H131" s="8">
        <v>7.3</v>
      </c>
      <c r="I131" s="8">
        <v>5.9</v>
      </c>
      <c r="J131" s="8">
        <v>0.3</v>
      </c>
      <c r="K131" s="8">
        <v>37.5</v>
      </c>
      <c r="L131" s="73" t="s">
        <v>111</v>
      </c>
      <c r="M131" s="45"/>
    </row>
    <row r="132" spans="1:13" ht="15.75">
      <c r="A132" s="104" t="s">
        <v>469</v>
      </c>
      <c r="B132" s="11" t="s">
        <v>470</v>
      </c>
      <c r="C132" s="12">
        <v>200</v>
      </c>
      <c r="D132" s="8">
        <v>0.12</v>
      </c>
      <c r="E132" s="8">
        <v>0.04</v>
      </c>
      <c r="F132" s="8">
        <v>22.66</v>
      </c>
      <c r="G132" s="9">
        <v>91.13</v>
      </c>
      <c r="H132" s="8">
        <v>4.2</v>
      </c>
      <c r="I132" s="8">
        <v>3.5</v>
      </c>
      <c r="J132" s="8">
        <v>0.2</v>
      </c>
      <c r="K132" s="8">
        <v>3.8</v>
      </c>
      <c r="L132" s="73" t="s">
        <v>111</v>
      </c>
      <c r="M132" s="121" t="s">
        <v>470</v>
      </c>
    </row>
    <row r="133" spans="1:13" ht="15.75">
      <c r="A133" s="104"/>
      <c r="B133" s="11" t="s">
        <v>470</v>
      </c>
      <c r="C133" s="12">
        <v>180</v>
      </c>
      <c r="D133" s="8">
        <v>0.10799999999999998</v>
      </c>
      <c r="E133" s="8">
        <v>0.036000000000000004</v>
      </c>
      <c r="F133" s="8">
        <v>20.394</v>
      </c>
      <c r="G133" s="9">
        <v>82.017</v>
      </c>
      <c r="H133" s="8">
        <v>3.8</v>
      </c>
      <c r="I133" s="8">
        <v>3.4</v>
      </c>
      <c r="J133" s="8">
        <v>0.2</v>
      </c>
      <c r="K133" s="8">
        <v>3.4</v>
      </c>
      <c r="L133" s="73" t="s">
        <v>111</v>
      </c>
      <c r="M133" s="45" t="s">
        <v>470</v>
      </c>
    </row>
    <row r="134" spans="1:13" ht="15.75">
      <c r="A134" s="122"/>
      <c r="B134" s="11" t="s">
        <v>470</v>
      </c>
      <c r="C134" s="12">
        <v>150</v>
      </c>
      <c r="D134" s="8">
        <v>0.09</v>
      </c>
      <c r="E134" s="8">
        <v>0.03</v>
      </c>
      <c r="F134" s="8">
        <v>16.995</v>
      </c>
      <c r="G134" s="9">
        <v>68.3475</v>
      </c>
      <c r="H134" s="8">
        <v>3.4</v>
      </c>
      <c r="I134" s="8">
        <v>3.1</v>
      </c>
      <c r="J134" s="8">
        <v>0.2</v>
      </c>
      <c r="K134" s="8">
        <v>2.9</v>
      </c>
      <c r="L134" s="73" t="s">
        <v>111</v>
      </c>
      <c r="M134" s="45" t="s">
        <v>470</v>
      </c>
    </row>
    <row r="135" spans="1:13" ht="15.75">
      <c r="A135" s="122"/>
      <c r="B135" s="11" t="s">
        <v>110</v>
      </c>
      <c r="C135" s="12">
        <v>200</v>
      </c>
      <c r="D135" s="8">
        <v>0.17</v>
      </c>
      <c r="E135" s="8">
        <v>0.12</v>
      </c>
      <c r="F135" s="8">
        <v>23.61</v>
      </c>
      <c r="G135" s="9">
        <v>96.24</v>
      </c>
      <c r="H135" s="8">
        <v>7</v>
      </c>
      <c r="I135" s="8">
        <v>1.8</v>
      </c>
      <c r="J135" s="8">
        <v>0.2</v>
      </c>
      <c r="K135" s="8">
        <v>3.8</v>
      </c>
      <c r="L135" s="73" t="s">
        <v>111</v>
      </c>
      <c r="M135" s="121" t="s">
        <v>110</v>
      </c>
    </row>
    <row r="136" spans="1:13" ht="15.75">
      <c r="A136" s="122"/>
      <c r="B136" s="11" t="s">
        <v>110</v>
      </c>
      <c r="C136" s="12">
        <v>180</v>
      </c>
      <c r="D136" s="8">
        <v>0.15300000000000002</v>
      </c>
      <c r="E136" s="8">
        <v>0.10799999999999998</v>
      </c>
      <c r="F136" s="8">
        <v>21.249</v>
      </c>
      <c r="G136" s="9">
        <v>86.616</v>
      </c>
      <c r="H136" s="8">
        <v>6.3</v>
      </c>
      <c r="I136" s="8">
        <v>1.6</v>
      </c>
      <c r="J136" s="8">
        <v>0.2</v>
      </c>
      <c r="K136" s="8">
        <v>3.4</v>
      </c>
      <c r="L136" s="73" t="s">
        <v>111</v>
      </c>
      <c r="M136" s="45" t="s">
        <v>110</v>
      </c>
    </row>
    <row r="137" spans="1:13" ht="15.75">
      <c r="A137" s="122"/>
      <c r="B137" s="11" t="s">
        <v>110</v>
      </c>
      <c r="C137" s="12">
        <v>150</v>
      </c>
      <c r="D137" s="8">
        <v>0.1275</v>
      </c>
      <c r="E137" s="8">
        <v>0.09</v>
      </c>
      <c r="F137" s="8">
        <v>17.7075</v>
      </c>
      <c r="G137" s="9">
        <v>72.18</v>
      </c>
      <c r="H137" s="8">
        <v>5.7</v>
      </c>
      <c r="I137" s="8">
        <v>1.5</v>
      </c>
      <c r="J137" s="8">
        <v>0.2</v>
      </c>
      <c r="K137" s="8">
        <v>2.9</v>
      </c>
      <c r="L137" s="73" t="s">
        <v>111</v>
      </c>
      <c r="M137" s="45" t="s">
        <v>110</v>
      </c>
    </row>
    <row r="138" spans="1:13" ht="15.75">
      <c r="A138" s="122"/>
      <c r="B138" s="425" t="s">
        <v>2214</v>
      </c>
      <c r="C138" s="518">
        <v>200</v>
      </c>
      <c r="D138" s="519">
        <v>0.18</v>
      </c>
      <c r="E138" s="519">
        <v>0.1</v>
      </c>
      <c r="F138" s="519">
        <v>15</v>
      </c>
      <c r="G138" s="520">
        <v>63.4</v>
      </c>
      <c r="H138" s="519">
        <v>6.6</v>
      </c>
      <c r="I138" s="524">
        <v>1.8</v>
      </c>
      <c r="J138" s="524">
        <v>0.1</v>
      </c>
      <c r="K138" s="519">
        <v>3.8</v>
      </c>
      <c r="L138" s="521" t="s">
        <v>111</v>
      </c>
      <c r="M138" s="45"/>
    </row>
    <row r="139" spans="1:13" ht="15.75">
      <c r="A139" s="122"/>
      <c r="B139" s="425" t="s">
        <v>2216</v>
      </c>
      <c r="C139" s="518">
        <v>180</v>
      </c>
      <c r="D139" s="519">
        <v>0.2</v>
      </c>
      <c r="E139" s="519">
        <v>0.1</v>
      </c>
      <c r="F139" s="519">
        <v>13.5</v>
      </c>
      <c r="G139" s="520">
        <v>57.1</v>
      </c>
      <c r="H139" s="519">
        <v>5.9</v>
      </c>
      <c r="I139" s="519">
        <v>1.6</v>
      </c>
      <c r="J139" s="519">
        <v>0.1</v>
      </c>
      <c r="K139" s="519">
        <v>3.4</v>
      </c>
      <c r="L139" s="521" t="s">
        <v>111</v>
      </c>
      <c r="M139" s="45"/>
    </row>
    <row r="140" spans="1:13" ht="15.75">
      <c r="A140" s="122"/>
      <c r="B140" s="425" t="s">
        <v>2217</v>
      </c>
      <c r="C140" s="518">
        <v>150</v>
      </c>
      <c r="D140" s="519">
        <v>0.1</v>
      </c>
      <c r="E140" s="519">
        <v>0.1</v>
      </c>
      <c r="F140" s="519">
        <v>11.3</v>
      </c>
      <c r="G140" s="520">
        <v>47.6</v>
      </c>
      <c r="H140" s="519">
        <v>5</v>
      </c>
      <c r="I140" s="519">
        <v>1.4</v>
      </c>
      <c r="J140" s="519">
        <v>0.1</v>
      </c>
      <c r="K140" s="519">
        <v>2.9</v>
      </c>
      <c r="L140" s="521" t="s">
        <v>111</v>
      </c>
      <c r="M140" s="45"/>
    </row>
    <row r="141" spans="1:13" ht="15.75">
      <c r="A141" s="104" t="s">
        <v>471</v>
      </c>
      <c r="B141" s="45" t="s">
        <v>472</v>
      </c>
      <c r="C141" s="12">
        <v>200</v>
      </c>
      <c r="D141" s="8">
        <v>0.12</v>
      </c>
      <c r="E141" s="8">
        <v>0</v>
      </c>
      <c r="F141" s="8">
        <v>26.64</v>
      </c>
      <c r="G141" s="9">
        <v>94</v>
      </c>
      <c r="H141" s="8">
        <v>8.6</v>
      </c>
      <c r="I141" s="8">
        <v>2.7</v>
      </c>
      <c r="J141" s="8">
        <v>0.7</v>
      </c>
      <c r="K141" s="8">
        <v>3</v>
      </c>
      <c r="L141" s="73" t="s">
        <v>473</v>
      </c>
      <c r="M141" s="121" t="s">
        <v>77</v>
      </c>
    </row>
    <row r="142" spans="1:13" ht="15.75">
      <c r="A142" s="104" t="s">
        <v>472</v>
      </c>
      <c r="B142" s="45" t="s">
        <v>472</v>
      </c>
      <c r="C142" s="12">
        <v>180</v>
      </c>
      <c r="D142" s="8">
        <v>0.10799999999999998</v>
      </c>
      <c r="E142" s="8">
        <v>0</v>
      </c>
      <c r="F142" s="8">
        <v>23.976000000000003</v>
      </c>
      <c r="G142" s="9">
        <v>85</v>
      </c>
      <c r="H142" s="8">
        <v>7.7</v>
      </c>
      <c r="I142" s="8">
        <v>2.4</v>
      </c>
      <c r="J142" s="8">
        <v>0.6</v>
      </c>
      <c r="K142" s="8">
        <v>2.7</v>
      </c>
      <c r="L142" s="73" t="s">
        <v>473</v>
      </c>
      <c r="M142" s="45" t="s">
        <v>77</v>
      </c>
    </row>
    <row r="143" spans="1:13" ht="15.75">
      <c r="A143" s="122"/>
      <c r="B143" s="45" t="s">
        <v>472</v>
      </c>
      <c r="C143" s="12">
        <v>150</v>
      </c>
      <c r="D143" s="8">
        <v>0.09</v>
      </c>
      <c r="E143" s="8">
        <v>0</v>
      </c>
      <c r="F143" s="8">
        <v>19.98</v>
      </c>
      <c r="G143" s="9">
        <v>71</v>
      </c>
      <c r="H143" s="8">
        <v>6.5</v>
      </c>
      <c r="I143" s="8">
        <v>2</v>
      </c>
      <c r="J143" s="8">
        <v>0.5</v>
      </c>
      <c r="K143" s="8">
        <v>2.3</v>
      </c>
      <c r="L143" s="73" t="s">
        <v>473</v>
      </c>
      <c r="M143" s="45" t="s">
        <v>77</v>
      </c>
    </row>
    <row r="144" spans="1:13" ht="15.75">
      <c r="A144" s="104" t="s">
        <v>474</v>
      </c>
      <c r="B144" s="45" t="s">
        <v>475</v>
      </c>
      <c r="C144" s="12">
        <v>200</v>
      </c>
      <c r="D144" s="8">
        <v>0.15</v>
      </c>
      <c r="E144" s="8">
        <v>0.2</v>
      </c>
      <c r="F144" s="8">
        <v>21.9</v>
      </c>
      <c r="G144" s="9">
        <v>91</v>
      </c>
      <c r="H144" s="8">
        <v>6.9</v>
      </c>
      <c r="I144" s="8">
        <v>3.6</v>
      </c>
      <c r="J144" s="8">
        <v>0.9</v>
      </c>
      <c r="K144" s="8">
        <v>4</v>
      </c>
      <c r="L144" s="73" t="s">
        <v>476</v>
      </c>
      <c r="M144" s="121" t="s">
        <v>77</v>
      </c>
    </row>
    <row r="145" spans="1:13" ht="15.75">
      <c r="A145" s="104"/>
      <c r="B145" s="45" t="s">
        <v>475</v>
      </c>
      <c r="C145" s="12">
        <v>180</v>
      </c>
      <c r="D145" s="8">
        <v>0.135</v>
      </c>
      <c r="E145" s="8">
        <v>0.2</v>
      </c>
      <c r="F145" s="8">
        <v>19.7</v>
      </c>
      <c r="G145" s="9">
        <v>82</v>
      </c>
      <c r="H145" s="8">
        <v>6.2</v>
      </c>
      <c r="I145" s="8">
        <v>3.2</v>
      </c>
      <c r="J145" s="8">
        <v>0.8</v>
      </c>
      <c r="K145" s="8">
        <v>3.6</v>
      </c>
      <c r="L145" s="73" t="s">
        <v>476</v>
      </c>
      <c r="M145" s="45" t="s">
        <v>77</v>
      </c>
    </row>
    <row r="146" spans="1:13" ht="15.75">
      <c r="A146" s="122"/>
      <c r="B146" s="45" t="s">
        <v>475</v>
      </c>
      <c r="C146" s="12">
        <v>150</v>
      </c>
      <c r="D146" s="8">
        <v>0.1125</v>
      </c>
      <c r="E146" s="8">
        <v>0.2</v>
      </c>
      <c r="F146" s="8">
        <v>16.4</v>
      </c>
      <c r="G146" s="9">
        <v>68</v>
      </c>
      <c r="H146" s="8">
        <v>5.2</v>
      </c>
      <c r="I146" s="8">
        <v>2.7</v>
      </c>
      <c r="J146" s="8">
        <v>0.7</v>
      </c>
      <c r="K146" s="8">
        <v>3</v>
      </c>
      <c r="L146" s="73" t="s">
        <v>476</v>
      </c>
      <c r="M146" s="45" t="s">
        <v>77</v>
      </c>
    </row>
    <row r="147" spans="1:13" ht="15.75">
      <c r="A147" s="104" t="s">
        <v>477</v>
      </c>
      <c r="B147" s="45" t="s">
        <v>478</v>
      </c>
      <c r="C147" s="12">
        <v>200</v>
      </c>
      <c r="D147" s="8">
        <v>0.7</v>
      </c>
      <c r="E147" s="8">
        <v>0.3</v>
      </c>
      <c r="F147" s="8">
        <v>9.7</v>
      </c>
      <c r="G147" s="9">
        <v>57</v>
      </c>
      <c r="H147" s="8">
        <v>12</v>
      </c>
      <c r="I147" s="8">
        <v>3.4</v>
      </c>
      <c r="J147" s="8">
        <v>0.6</v>
      </c>
      <c r="K147" s="8">
        <v>200</v>
      </c>
      <c r="L147" s="73" t="s">
        <v>479</v>
      </c>
      <c r="M147" s="121" t="s">
        <v>129</v>
      </c>
    </row>
    <row r="148" spans="1:13" ht="15.75">
      <c r="A148" s="104"/>
      <c r="B148" s="45" t="s">
        <v>478</v>
      </c>
      <c r="C148" s="12">
        <v>180</v>
      </c>
      <c r="D148" s="8">
        <v>0.6</v>
      </c>
      <c r="E148" s="8">
        <v>0.3</v>
      </c>
      <c r="F148" s="8">
        <v>8.7</v>
      </c>
      <c r="G148" s="9">
        <v>51</v>
      </c>
      <c r="H148" s="8">
        <v>10.8</v>
      </c>
      <c r="I148" s="8">
        <v>3.1</v>
      </c>
      <c r="J148" s="8">
        <v>0.5</v>
      </c>
      <c r="K148" s="8">
        <v>180</v>
      </c>
      <c r="L148" s="73" t="s">
        <v>479</v>
      </c>
      <c r="M148" s="45" t="s">
        <v>129</v>
      </c>
    </row>
    <row r="149" spans="1:13" ht="15.75">
      <c r="A149" s="122"/>
      <c r="B149" s="45" t="s">
        <v>478</v>
      </c>
      <c r="C149" s="12">
        <v>150</v>
      </c>
      <c r="D149" s="8">
        <v>0.5</v>
      </c>
      <c r="E149" s="8">
        <v>0.2</v>
      </c>
      <c r="F149" s="8">
        <v>6.5</v>
      </c>
      <c r="G149" s="9">
        <v>38</v>
      </c>
      <c r="H149" s="8">
        <v>8.1</v>
      </c>
      <c r="I149" s="8">
        <v>2.3</v>
      </c>
      <c r="J149" s="8">
        <v>0.4</v>
      </c>
      <c r="K149" s="8">
        <v>135</v>
      </c>
      <c r="L149" s="73" t="s">
        <v>479</v>
      </c>
      <c r="M149" s="45" t="s">
        <v>129</v>
      </c>
    </row>
    <row r="150" spans="2:13" ht="15.75">
      <c r="B150" s="11" t="s">
        <v>480</v>
      </c>
      <c r="C150" s="12">
        <v>200</v>
      </c>
      <c r="D150" s="8">
        <v>0.3</v>
      </c>
      <c r="E150" s="8">
        <v>0.1</v>
      </c>
      <c r="F150" s="8">
        <v>22.2</v>
      </c>
      <c r="G150" s="9">
        <v>91</v>
      </c>
      <c r="H150" s="8">
        <v>11.4</v>
      </c>
      <c r="I150" s="8">
        <v>9.3</v>
      </c>
      <c r="J150" s="8">
        <v>0.5</v>
      </c>
      <c r="K150" s="8">
        <v>60</v>
      </c>
      <c r="L150" s="126" t="s">
        <v>481</v>
      </c>
      <c r="M150" s="105"/>
    </row>
    <row r="151" spans="2:13" ht="15.75">
      <c r="B151" s="11" t="s">
        <v>480</v>
      </c>
      <c r="C151" s="12">
        <v>180</v>
      </c>
      <c r="D151" s="8">
        <v>0.3</v>
      </c>
      <c r="E151" s="8">
        <v>0.1</v>
      </c>
      <c r="F151" s="8">
        <v>20</v>
      </c>
      <c r="G151" s="9">
        <v>82</v>
      </c>
      <c r="H151" s="8">
        <v>10.3</v>
      </c>
      <c r="I151" s="8">
        <v>8.4</v>
      </c>
      <c r="J151" s="8">
        <v>0.5</v>
      </c>
      <c r="K151" s="8">
        <v>45</v>
      </c>
      <c r="L151" s="126" t="s">
        <v>481</v>
      </c>
      <c r="M151" s="105"/>
    </row>
    <row r="152" spans="2:13" ht="15.75">
      <c r="B152" s="11" t="s">
        <v>480</v>
      </c>
      <c r="C152" s="12">
        <v>150</v>
      </c>
      <c r="D152" s="8">
        <v>0.2</v>
      </c>
      <c r="E152" s="8">
        <v>0.1</v>
      </c>
      <c r="F152" s="8">
        <v>16.7</v>
      </c>
      <c r="G152" s="9">
        <v>68</v>
      </c>
      <c r="H152" s="8">
        <v>8.6</v>
      </c>
      <c r="I152" s="8">
        <v>7</v>
      </c>
      <c r="J152" s="8">
        <v>0.4</v>
      </c>
      <c r="K152" s="8">
        <v>37.5</v>
      </c>
      <c r="L152" s="126" t="s">
        <v>481</v>
      </c>
      <c r="M152" s="105"/>
    </row>
    <row r="153" spans="2:13" ht="15.75">
      <c r="B153" s="11" t="s">
        <v>482</v>
      </c>
      <c r="C153" s="12">
        <v>200</v>
      </c>
      <c r="D153" s="8">
        <v>0.2</v>
      </c>
      <c r="E153" s="8">
        <v>0.2</v>
      </c>
      <c r="F153" s="8">
        <v>20.5</v>
      </c>
      <c r="G153" s="9">
        <v>87</v>
      </c>
      <c r="H153" s="8">
        <v>12.8</v>
      </c>
      <c r="I153" s="8">
        <v>6.3</v>
      </c>
      <c r="J153" s="8">
        <v>1</v>
      </c>
      <c r="K153" s="8">
        <v>11.9</v>
      </c>
      <c r="L153" s="126" t="s">
        <v>483</v>
      </c>
      <c r="M153" s="105"/>
    </row>
    <row r="154" spans="2:13" ht="15.75">
      <c r="B154" s="11" t="s">
        <v>482</v>
      </c>
      <c r="C154" s="12">
        <v>180</v>
      </c>
      <c r="D154" s="8">
        <v>0.2</v>
      </c>
      <c r="E154" s="8">
        <v>0.2</v>
      </c>
      <c r="F154" s="8">
        <v>18.5</v>
      </c>
      <c r="G154" s="9">
        <v>78</v>
      </c>
      <c r="H154" s="8">
        <v>11.5</v>
      </c>
      <c r="I154" s="8">
        <v>5.7</v>
      </c>
      <c r="J154" s="8">
        <v>0.9</v>
      </c>
      <c r="K154" s="8">
        <v>10.7</v>
      </c>
      <c r="L154" s="126" t="s">
        <v>483</v>
      </c>
      <c r="M154" s="105"/>
    </row>
    <row r="155" spans="2:13" ht="15.75">
      <c r="B155" s="11" t="s">
        <v>482</v>
      </c>
      <c r="C155" s="12">
        <v>150</v>
      </c>
      <c r="D155" s="8">
        <v>0.2</v>
      </c>
      <c r="E155" s="8">
        <v>0.2</v>
      </c>
      <c r="F155" s="8">
        <v>15.4</v>
      </c>
      <c r="G155" s="9">
        <v>65</v>
      </c>
      <c r="H155" s="8">
        <v>9.6</v>
      </c>
      <c r="I155" s="8">
        <v>4.7</v>
      </c>
      <c r="J155" s="8">
        <v>0.8</v>
      </c>
      <c r="K155" s="8">
        <v>8.9</v>
      </c>
      <c r="L155" s="126" t="s">
        <v>483</v>
      </c>
      <c r="M155" s="105"/>
    </row>
    <row r="156" spans="2:13" ht="15.75">
      <c r="B156" s="11" t="s">
        <v>484</v>
      </c>
      <c r="C156" s="12">
        <v>200</v>
      </c>
      <c r="D156" s="8">
        <v>0.3</v>
      </c>
      <c r="E156" s="8">
        <v>0.1</v>
      </c>
      <c r="F156" s="8">
        <v>26.2</v>
      </c>
      <c r="G156" s="9">
        <v>79</v>
      </c>
      <c r="H156" s="8">
        <v>14.9</v>
      </c>
      <c r="I156" s="8">
        <v>9.3</v>
      </c>
      <c r="J156" s="8">
        <v>0.4</v>
      </c>
      <c r="K156" s="8">
        <v>60</v>
      </c>
      <c r="L156" s="126" t="s">
        <v>485</v>
      </c>
      <c r="M156" s="105"/>
    </row>
    <row r="157" spans="2:13" ht="15.75">
      <c r="B157" s="11" t="s">
        <v>484</v>
      </c>
      <c r="C157" s="12">
        <v>180</v>
      </c>
      <c r="D157" s="8">
        <v>0.3</v>
      </c>
      <c r="E157" s="8">
        <v>0.1</v>
      </c>
      <c r="F157" s="8">
        <v>23.6</v>
      </c>
      <c r="G157" s="9">
        <v>71</v>
      </c>
      <c r="H157" s="8">
        <v>13.4</v>
      </c>
      <c r="I157" s="8">
        <v>8.4</v>
      </c>
      <c r="J157" s="8">
        <v>0.4</v>
      </c>
      <c r="K157" s="8">
        <v>54</v>
      </c>
      <c r="L157" s="126" t="s">
        <v>485</v>
      </c>
      <c r="M157" s="105"/>
    </row>
    <row r="158" spans="2:13" ht="15.75">
      <c r="B158" s="297" t="s">
        <v>484</v>
      </c>
      <c r="C158" s="113">
        <v>150</v>
      </c>
      <c r="D158" s="327">
        <v>0.2</v>
      </c>
      <c r="E158" s="327">
        <v>0.1</v>
      </c>
      <c r="F158" s="327">
        <v>19.7</v>
      </c>
      <c r="G158" s="328">
        <v>59</v>
      </c>
      <c r="H158" s="327">
        <v>11.2</v>
      </c>
      <c r="I158" s="327">
        <v>7</v>
      </c>
      <c r="J158" s="327">
        <v>0.3</v>
      </c>
      <c r="K158" s="327">
        <v>45</v>
      </c>
      <c r="L158" s="329" t="s">
        <v>485</v>
      </c>
      <c r="M158" s="290"/>
    </row>
    <row r="159" spans="2:13" ht="15.75">
      <c r="B159" s="444" t="s">
        <v>2064</v>
      </c>
      <c r="C159" s="330">
        <v>200</v>
      </c>
      <c r="D159" s="327">
        <v>0.2</v>
      </c>
      <c r="E159" s="327">
        <v>0.1</v>
      </c>
      <c r="F159" s="331">
        <v>10.4</v>
      </c>
      <c r="G159" s="330">
        <v>46</v>
      </c>
      <c r="H159" s="331">
        <v>4.1</v>
      </c>
      <c r="I159" s="331">
        <v>1.2</v>
      </c>
      <c r="J159" s="331">
        <v>0.2</v>
      </c>
      <c r="K159" s="331">
        <v>50.1</v>
      </c>
      <c r="L159" s="332" t="s">
        <v>2065</v>
      </c>
      <c r="M159" s="445" t="s">
        <v>2127</v>
      </c>
    </row>
    <row r="160" spans="2:13" ht="15.75">
      <c r="B160" s="444" t="s">
        <v>2064</v>
      </c>
      <c r="C160" s="330">
        <v>180</v>
      </c>
      <c r="D160" s="327">
        <v>0.2</v>
      </c>
      <c r="E160" s="327">
        <v>0.1</v>
      </c>
      <c r="F160" s="331">
        <v>9.4</v>
      </c>
      <c r="G160" s="330">
        <v>42</v>
      </c>
      <c r="H160" s="331">
        <v>3.7</v>
      </c>
      <c r="I160" s="331">
        <v>1.1</v>
      </c>
      <c r="J160" s="331">
        <v>0.2</v>
      </c>
      <c r="K160" s="331">
        <v>45.1</v>
      </c>
      <c r="L160" s="332" t="s">
        <v>2065</v>
      </c>
      <c r="M160" s="445" t="s">
        <v>2127</v>
      </c>
    </row>
    <row r="161" spans="2:13" ht="15.75">
      <c r="B161" s="444" t="s">
        <v>2064</v>
      </c>
      <c r="C161" s="330">
        <v>150</v>
      </c>
      <c r="D161" s="333">
        <v>0.2</v>
      </c>
      <c r="E161" s="334">
        <v>0.1</v>
      </c>
      <c r="F161" s="331">
        <v>7.8</v>
      </c>
      <c r="G161" s="330">
        <v>35</v>
      </c>
      <c r="H161" s="331">
        <v>3.1</v>
      </c>
      <c r="I161" s="331">
        <v>0.9</v>
      </c>
      <c r="J161" s="331">
        <v>0.2</v>
      </c>
      <c r="K161" s="331">
        <v>37.6</v>
      </c>
      <c r="L161" s="332" t="s">
        <v>2065</v>
      </c>
      <c r="M161" s="445" t="s">
        <v>2127</v>
      </c>
    </row>
    <row r="162" spans="2:13" ht="15.75">
      <c r="B162" s="444" t="s">
        <v>2071</v>
      </c>
      <c r="C162" s="330">
        <v>200</v>
      </c>
      <c r="D162" s="335">
        <v>2.83</v>
      </c>
      <c r="E162" s="335">
        <v>3.3</v>
      </c>
      <c r="F162" s="335">
        <v>26.5</v>
      </c>
      <c r="G162" s="336">
        <v>128.3</v>
      </c>
      <c r="H162" s="337">
        <v>124</v>
      </c>
      <c r="I162" s="337">
        <v>4.3</v>
      </c>
      <c r="J162" s="337">
        <v>0</v>
      </c>
      <c r="K162" s="335">
        <v>0</v>
      </c>
      <c r="L162" s="13" t="s">
        <v>2072</v>
      </c>
      <c r="M162" s="445" t="s">
        <v>2127</v>
      </c>
    </row>
    <row r="163" spans="2:13" ht="15.75">
      <c r="B163" s="444" t="s">
        <v>2071</v>
      </c>
      <c r="C163" s="330">
        <v>180</v>
      </c>
      <c r="D163" s="337">
        <v>2.5</v>
      </c>
      <c r="E163" s="337">
        <v>3</v>
      </c>
      <c r="F163" s="337">
        <v>23.9</v>
      </c>
      <c r="G163" s="338">
        <v>115.5</v>
      </c>
      <c r="H163" s="337">
        <v>111.6</v>
      </c>
      <c r="I163" s="337">
        <v>3.9</v>
      </c>
      <c r="J163" s="337">
        <v>0</v>
      </c>
      <c r="K163" s="337">
        <v>0</v>
      </c>
      <c r="L163" s="13" t="s">
        <v>2072</v>
      </c>
      <c r="M163" s="445" t="s">
        <v>2127</v>
      </c>
    </row>
    <row r="164" spans="2:13" ht="15.75">
      <c r="B164" s="444" t="s">
        <v>2071</v>
      </c>
      <c r="C164" s="330">
        <v>150</v>
      </c>
      <c r="D164" s="337">
        <v>2.1</v>
      </c>
      <c r="E164" s="337">
        <v>2.5</v>
      </c>
      <c r="F164" s="337">
        <v>19.9</v>
      </c>
      <c r="G164" s="338">
        <v>96.2</v>
      </c>
      <c r="H164" s="337">
        <v>93</v>
      </c>
      <c r="I164" s="337">
        <v>3.2</v>
      </c>
      <c r="J164" s="337">
        <v>0</v>
      </c>
      <c r="K164" s="337">
        <v>0</v>
      </c>
      <c r="L164" s="13" t="s">
        <v>2072</v>
      </c>
      <c r="M164" s="445" t="s">
        <v>2127</v>
      </c>
    </row>
    <row r="165" spans="2:13" ht="15.75">
      <c r="B165" s="444" t="s">
        <v>2090</v>
      </c>
      <c r="C165" s="376">
        <v>200</v>
      </c>
      <c r="D165" s="335">
        <v>3.85</v>
      </c>
      <c r="E165" s="335">
        <v>4.2</v>
      </c>
      <c r="F165" s="335">
        <v>25.8</v>
      </c>
      <c r="G165" s="336">
        <v>157.2</v>
      </c>
      <c r="H165" s="377">
        <v>144</v>
      </c>
      <c r="I165" s="337">
        <v>60</v>
      </c>
      <c r="J165" s="337">
        <v>2.7</v>
      </c>
      <c r="K165" s="335">
        <v>0</v>
      </c>
      <c r="L165" s="13" t="s">
        <v>2091</v>
      </c>
      <c r="M165" s="445" t="s">
        <v>2127</v>
      </c>
    </row>
    <row r="166" spans="2:13" ht="15.75">
      <c r="B166" s="444" t="s">
        <v>2090</v>
      </c>
      <c r="C166" s="344">
        <v>180</v>
      </c>
      <c r="D166" s="337">
        <v>3.5</v>
      </c>
      <c r="E166" s="337">
        <v>3.8</v>
      </c>
      <c r="F166" s="337">
        <v>23.2</v>
      </c>
      <c r="G166" s="338">
        <v>141.5</v>
      </c>
      <c r="H166" s="377">
        <v>129.6</v>
      </c>
      <c r="I166" s="337">
        <v>54</v>
      </c>
      <c r="J166" s="337">
        <v>2.4</v>
      </c>
      <c r="K166" s="337">
        <v>0</v>
      </c>
      <c r="L166" s="13" t="s">
        <v>2091</v>
      </c>
      <c r="M166" s="445" t="s">
        <v>2127</v>
      </c>
    </row>
    <row r="167" spans="2:13" ht="15.75">
      <c r="B167" s="444" t="s">
        <v>2090</v>
      </c>
      <c r="C167" s="344">
        <v>150</v>
      </c>
      <c r="D167" s="337">
        <v>2.9</v>
      </c>
      <c r="E167" s="337">
        <v>3.2</v>
      </c>
      <c r="F167" s="337">
        <v>19.4</v>
      </c>
      <c r="G167" s="338">
        <v>117.9</v>
      </c>
      <c r="H167" s="377">
        <v>108</v>
      </c>
      <c r="I167" s="337">
        <v>45</v>
      </c>
      <c r="J167" s="337">
        <v>2</v>
      </c>
      <c r="K167" s="337">
        <v>0</v>
      </c>
      <c r="L167" s="13" t="s">
        <v>2091</v>
      </c>
      <c r="M167" s="445" t="s">
        <v>2127</v>
      </c>
    </row>
    <row r="168" spans="2:13" ht="15.75">
      <c r="B168" s="444" t="s">
        <v>2092</v>
      </c>
      <c r="C168" s="376">
        <v>200</v>
      </c>
      <c r="D168" s="384">
        <v>0.2</v>
      </c>
      <c r="E168" s="384">
        <v>0</v>
      </c>
      <c r="F168" s="384">
        <v>18.7</v>
      </c>
      <c r="G168" s="385">
        <v>77</v>
      </c>
      <c r="H168" s="384">
        <v>9.3</v>
      </c>
      <c r="I168" s="384">
        <v>2.2</v>
      </c>
      <c r="J168" s="384">
        <v>0.1</v>
      </c>
      <c r="K168" s="384">
        <v>9.5</v>
      </c>
      <c r="L168" s="383" t="s">
        <v>2094</v>
      </c>
      <c r="M168" s="445" t="s">
        <v>2127</v>
      </c>
    </row>
    <row r="169" spans="2:13" ht="15.75">
      <c r="B169" s="444" t="s">
        <v>2092</v>
      </c>
      <c r="C169" s="376">
        <v>180</v>
      </c>
      <c r="D169" s="384">
        <v>0.2</v>
      </c>
      <c r="E169" s="384">
        <v>0</v>
      </c>
      <c r="F169" s="384">
        <v>16.8</v>
      </c>
      <c r="G169" s="385">
        <v>69</v>
      </c>
      <c r="H169" s="384">
        <v>8.4</v>
      </c>
      <c r="I169" s="384">
        <v>2</v>
      </c>
      <c r="J169" s="384">
        <v>0.1</v>
      </c>
      <c r="K169" s="384">
        <v>8.6</v>
      </c>
      <c r="L169" s="383" t="s">
        <v>2094</v>
      </c>
      <c r="M169" s="445" t="s">
        <v>2127</v>
      </c>
    </row>
    <row r="170" spans="2:13" ht="15.75">
      <c r="B170" s="444" t="s">
        <v>2092</v>
      </c>
      <c r="C170" s="376">
        <v>150</v>
      </c>
      <c r="D170" s="384">
        <v>0.2</v>
      </c>
      <c r="E170" s="384">
        <v>0</v>
      </c>
      <c r="F170" s="384">
        <v>14</v>
      </c>
      <c r="G170" s="385">
        <v>58</v>
      </c>
      <c r="H170" s="384">
        <v>7</v>
      </c>
      <c r="I170" s="384">
        <v>1.7</v>
      </c>
      <c r="J170" s="384">
        <v>0.1</v>
      </c>
      <c r="K170" s="384">
        <v>7.1</v>
      </c>
      <c r="L170" s="383" t="s">
        <v>2094</v>
      </c>
      <c r="M170" s="445" t="s">
        <v>2127</v>
      </c>
    </row>
    <row r="171" spans="2:13" ht="15.75">
      <c r="B171" s="444" t="s">
        <v>2093</v>
      </c>
      <c r="C171" s="376">
        <v>200</v>
      </c>
      <c r="D171" s="384">
        <v>0.1</v>
      </c>
      <c r="E171" s="384">
        <v>0</v>
      </c>
      <c r="F171" s="384">
        <v>17.4</v>
      </c>
      <c r="G171" s="385">
        <v>73</v>
      </c>
      <c r="H171" s="384">
        <v>6.9</v>
      </c>
      <c r="I171" s="384">
        <v>1.9</v>
      </c>
      <c r="J171" s="384">
        <v>0.2</v>
      </c>
      <c r="K171" s="384">
        <v>6.4</v>
      </c>
      <c r="L171" s="383" t="s">
        <v>2094</v>
      </c>
      <c r="M171" s="445" t="s">
        <v>2127</v>
      </c>
    </row>
    <row r="172" spans="2:13" ht="15.75">
      <c r="B172" s="444" t="s">
        <v>2093</v>
      </c>
      <c r="C172" s="376">
        <v>180</v>
      </c>
      <c r="D172" s="335">
        <v>0.1</v>
      </c>
      <c r="E172" s="335">
        <v>0</v>
      </c>
      <c r="F172" s="335">
        <v>15.7</v>
      </c>
      <c r="G172" s="336">
        <v>66</v>
      </c>
      <c r="H172" s="335">
        <v>6.2</v>
      </c>
      <c r="I172" s="335">
        <v>1.7</v>
      </c>
      <c r="J172" s="335">
        <v>0.2</v>
      </c>
      <c r="K172" s="335">
        <v>3.4</v>
      </c>
      <c r="L172" s="383" t="s">
        <v>2094</v>
      </c>
      <c r="M172" s="445" t="s">
        <v>2127</v>
      </c>
    </row>
    <row r="173" spans="2:13" ht="15.75">
      <c r="B173" s="444" t="s">
        <v>2093</v>
      </c>
      <c r="C173" s="376">
        <v>150</v>
      </c>
      <c r="D173" s="335">
        <v>0.1</v>
      </c>
      <c r="E173" s="335">
        <v>0</v>
      </c>
      <c r="F173" s="335">
        <v>13.1</v>
      </c>
      <c r="G173" s="336">
        <v>55</v>
      </c>
      <c r="H173" s="335">
        <v>5.6</v>
      </c>
      <c r="I173" s="335">
        <v>1.5</v>
      </c>
      <c r="J173" s="335">
        <v>0.2</v>
      </c>
      <c r="K173" s="335">
        <v>2.9</v>
      </c>
      <c r="L173" s="383" t="s">
        <v>2094</v>
      </c>
      <c r="M173" s="445" t="s">
        <v>2127</v>
      </c>
    </row>
    <row r="174" spans="2:13" ht="15.75">
      <c r="B174" s="444" t="s">
        <v>2097</v>
      </c>
      <c r="C174" s="376">
        <v>200</v>
      </c>
      <c r="D174" s="335">
        <v>0.05</v>
      </c>
      <c r="E174" s="335">
        <v>0.016</v>
      </c>
      <c r="F174" s="335">
        <v>3</v>
      </c>
      <c r="G174" s="336">
        <v>12</v>
      </c>
      <c r="H174" s="337">
        <v>9.8</v>
      </c>
      <c r="I174" s="337">
        <v>1.3</v>
      </c>
      <c r="J174" s="337">
        <v>0.3</v>
      </c>
      <c r="K174" s="335">
        <v>0.03</v>
      </c>
      <c r="L174" s="13" t="s">
        <v>44</v>
      </c>
      <c r="M174" s="445" t="s">
        <v>2127</v>
      </c>
    </row>
    <row r="175" spans="2:13" ht="15.75">
      <c r="B175" s="444" t="s">
        <v>2098</v>
      </c>
      <c r="C175" s="376">
        <v>180</v>
      </c>
      <c r="D175" s="335">
        <v>0</v>
      </c>
      <c r="E175" s="335">
        <v>0</v>
      </c>
      <c r="F175" s="335">
        <v>2.7</v>
      </c>
      <c r="G175" s="336">
        <v>11</v>
      </c>
      <c r="H175" s="335">
        <v>8.8</v>
      </c>
      <c r="I175" s="335">
        <v>1.2</v>
      </c>
      <c r="J175" s="335">
        <v>0.3</v>
      </c>
      <c r="K175" s="335">
        <v>0</v>
      </c>
      <c r="L175" s="13" t="s">
        <v>44</v>
      </c>
      <c r="M175" s="445" t="s">
        <v>2127</v>
      </c>
    </row>
    <row r="176" spans="2:13" ht="15.75">
      <c r="B176" s="444" t="s">
        <v>2099</v>
      </c>
      <c r="C176" s="376">
        <v>150</v>
      </c>
      <c r="D176" s="335">
        <v>0</v>
      </c>
      <c r="E176" s="335">
        <v>0</v>
      </c>
      <c r="F176" s="335">
        <v>2.3</v>
      </c>
      <c r="G176" s="336">
        <v>9</v>
      </c>
      <c r="H176" s="335">
        <v>7.3</v>
      </c>
      <c r="I176" s="335">
        <v>1</v>
      </c>
      <c r="J176" s="335">
        <v>0.3</v>
      </c>
      <c r="K176" s="335">
        <v>0</v>
      </c>
      <c r="L176" s="13" t="s">
        <v>44</v>
      </c>
      <c r="M176" s="445" t="s">
        <v>2127</v>
      </c>
    </row>
    <row r="177" spans="2:13" ht="15.75">
      <c r="B177" s="446" t="s">
        <v>2159</v>
      </c>
      <c r="C177" s="376">
        <v>200</v>
      </c>
      <c r="D177" s="335">
        <v>0.16</v>
      </c>
      <c r="E177" s="335">
        <v>0.16</v>
      </c>
      <c r="F177" s="335">
        <v>15.88</v>
      </c>
      <c r="G177" s="336">
        <v>65.6</v>
      </c>
      <c r="H177" s="335">
        <v>1.72</v>
      </c>
      <c r="I177" s="337">
        <v>14.5</v>
      </c>
      <c r="J177" s="337">
        <v>3.6</v>
      </c>
      <c r="K177" s="337">
        <v>0.9</v>
      </c>
      <c r="L177" s="13" t="s">
        <v>87</v>
      </c>
      <c r="M177" s="445" t="s">
        <v>2127</v>
      </c>
    </row>
    <row r="178" spans="2:13" ht="15.75">
      <c r="B178" s="446" t="s">
        <v>2160</v>
      </c>
      <c r="C178" s="376">
        <v>180</v>
      </c>
      <c r="D178" s="335">
        <v>0.1</v>
      </c>
      <c r="E178" s="335">
        <v>0.1</v>
      </c>
      <c r="F178" s="335">
        <v>14.3</v>
      </c>
      <c r="G178" s="336">
        <v>59</v>
      </c>
      <c r="H178" s="335">
        <v>1.5</v>
      </c>
      <c r="I178" s="337">
        <v>13</v>
      </c>
      <c r="J178" s="337">
        <v>3.2</v>
      </c>
      <c r="K178" s="337">
        <v>0.8</v>
      </c>
      <c r="L178" s="13" t="s">
        <v>87</v>
      </c>
      <c r="M178" s="445" t="s">
        <v>2127</v>
      </c>
    </row>
    <row r="179" spans="2:13" ht="15.75">
      <c r="B179" s="446" t="s">
        <v>2161</v>
      </c>
      <c r="C179" s="376">
        <v>150</v>
      </c>
      <c r="D179" s="335">
        <v>0.1</v>
      </c>
      <c r="E179" s="335">
        <v>0.1</v>
      </c>
      <c r="F179" s="335">
        <v>11.9</v>
      </c>
      <c r="G179" s="336">
        <v>49.2</v>
      </c>
      <c r="H179" s="335">
        <v>1.3</v>
      </c>
      <c r="I179" s="337">
        <v>10.9</v>
      </c>
      <c r="J179" s="337">
        <v>2.7</v>
      </c>
      <c r="K179" s="337">
        <v>0.7</v>
      </c>
      <c r="L179" s="13" t="s">
        <v>87</v>
      </c>
      <c r="M179" s="445" t="s">
        <v>2127</v>
      </c>
    </row>
    <row r="180" spans="2:13" ht="15.75">
      <c r="B180" s="446" t="s">
        <v>2162</v>
      </c>
      <c r="C180" s="376">
        <v>200</v>
      </c>
      <c r="D180" s="335">
        <v>0.16</v>
      </c>
      <c r="E180" s="335">
        <v>0.12</v>
      </c>
      <c r="F180" s="335">
        <v>16.08</v>
      </c>
      <c r="G180" s="486">
        <v>62</v>
      </c>
      <c r="H180" s="335">
        <v>0.86</v>
      </c>
      <c r="I180" s="337">
        <v>15.9</v>
      </c>
      <c r="J180" s="337">
        <v>4.8</v>
      </c>
      <c r="K180" s="337">
        <v>1</v>
      </c>
      <c r="L180" s="13" t="s">
        <v>87</v>
      </c>
      <c r="M180" s="445" t="s">
        <v>2127</v>
      </c>
    </row>
    <row r="181" spans="2:13" ht="15.75">
      <c r="B181" s="446" t="s">
        <v>2163</v>
      </c>
      <c r="C181" s="344">
        <v>180</v>
      </c>
      <c r="D181" s="337">
        <v>0.2</v>
      </c>
      <c r="E181" s="337">
        <v>0.1</v>
      </c>
      <c r="F181" s="337">
        <v>14.5</v>
      </c>
      <c r="G181" s="487">
        <v>55.8</v>
      </c>
      <c r="H181" s="337">
        <v>0.8</v>
      </c>
      <c r="I181" s="337">
        <v>14.3</v>
      </c>
      <c r="J181" s="337">
        <v>4.3</v>
      </c>
      <c r="K181" s="337">
        <v>0.9</v>
      </c>
      <c r="L181" s="13" t="s">
        <v>87</v>
      </c>
      <c r="M181" s="445" t="s">
        <v>2127</v>
      </c>
    </row>
    <row r="182" spans="2:13" ht="15.75">
      <c r="B182" s="446" t="s">
        <v>2164</v>
      </c>
      <c r="C182" s="344">
        <v>150</v>
      </c>
      <c r="D182" s="337">
        <v>0.1</v>
      </c>
      <c r="E182" s="337">
        <v>0.1</v>
      </c>
      <c r="F182" s="337">
        <v>12.1</v>
      </c>
      <c r="G182" s="487">
        <v>46.5</v>
      </c>
      <c r="H182" s="337">
        <v>0.6</v>
      </c>
      <c r="I182" s="393">
        <v>11.9</v>
      </c>
      <c r="J182" s="393">
        <v>3.6</v>
      </c>
      <c r="K182" s="393">
        <v>0.7</v>
      </c>
      <c r="L182" s="13" t="s">
        <v>87</v>
      </c>
      <c r="M182" s="445" t="s">
        <v>2127</v>
      </c>
    </row>
    <row r="183" spans="2:13" ht="15.75">
      <c r="B183" s="444" t="s">
        <v>2102</v>
      </c>
      <c r="C183" s="376">
        <v>200</v>
      </c>
      <c r="D183" s="335">
        <v>0.05</v>
      </c>
      <c r="E183" s="335">
        <v>0.016</v>
      </c>
      <c r="F183" s="335">
        <v>9.01</v>
      </c>
      <c r="G183" s="336">
        <v>32.43</v>
      </c>
      <c r="H183" s="337">
        <v>10</v>
      </c>
      <c r="I183" s="337">
        <v>1.3</v>
      </c>
      <c r="J183" s="337">
        <v>0.28</v>
      </c>
      <c r="K183" s="335">
        <v>0.03</v>
      </c>
      <c r="L183" s="13" t="s">
        <v>44</v>
      </c>
      <c r="M183" s="445" t="s">
        <v>2127</v>
      </c>
    </row>
    <row r="184" spans="2:13" ht="15.75">
      <c r="B184" s="444" t="s">
        <v>2103</v>
      </c>
      <c r="C184" s="376">
        <v>180</v>
      </c>
      <c r="D184" s="335">
        <v>0</v>
      </c>
      <c r="E184" s="335">
        <v>0</v>
      </c>
      <c r="F184" s="335">
        <v>8.1</v>
      </c>
      <c r="G184" s="336">
        <v>29.1</v>
      </c>
      <c r="H184" s="335">
        <v>9</v>
      </c>
      <c r="I184" s="335">
        <v>1.2</v>
      </c>
      <c r="J184" s="335">
        <v>0.3</v>
      </c>
      <c r="K184" s="335">
        <v>0</v>
      </c>
      <c r="L184" s="13" t="s">
        <v>44</v>
      </c>
      <c r="M184" s="445" t="s">
        <v>2127</v>
      </c>
    </row>
    <row r="185" spans="2:13" ht="15.75">
      <c r="B185" s="444" t="s">
        <v>2104</v>
      </c>
      <c r="C185" s="376">
        <v>150</v>
      </c>
      <c r="D185" s="335">
        <v>0</v>
      </c>
      <c r="E185" s="335">
        <v>0</v>
      </c>
      <c r="F185" s="335">
        <v>6.7</v>
      </c>
      <c r="G185" s="336">
        <v>24.3</v>
      </c>
      <c r="H185" s="335">
        <v>7.5</v>
      </c>
      <c r="I185" s="335">
        <v>1</v>
      </c>
      <c r="J185" s="335">
        <v>0.2</v>
      </c>
      <c r="K185" s="335">
        <v>0</v>
      </c>
      <c r="L185" s="13" t="s">
        <v>44</v>
      </c>
      <c r="M185" s="445" t="s">
        <v>2127</v>
      </c>
    </row>
    <row r="186" spans="2:13" ht="15.75">
      <c r="B186" s="446" t="s">
        <v>2167</v>
      </c>
      <c r="C186" s="18">
        <v>200</v>
      </c>
      <c r="D186" s="384">
        <v>0.44</v>
      </c>
      <c r="E186" s="337">
        <v>0</v>
      </c>
      <c r="F186" s="335">
        <v>23.9</v>
      </c>
      <c r="G186" s="9">
        <v>97</v>
      </c>
      <c r="H186" s="337">
        <v>31.82</v>
      </c>
      <c r="I186" s="337">
        <v>6</v>
      </c>
      <c r="J186" s="337">
        <v>1.24</v>
      </c>
      <c r="K186" s="335">
        <v>0.4</v>
      </c>
      <c r="L186" s="13" t="s">
        <v>65</v>
      </c>
      <c r="M186" s="445" t="s">
        <v>2127</v>
      </c>
    </row>
    <row r="187" spans="2:13" ht="15.75">
      <c r="B187" s="446" t="s">
        <v>2166</v>
      </c>
      <c r="C187" s="18">
        <v>180</v>
      </c>
      <c r="D187" s="384">
        <v>0.4</v>
      </c>
      <c r="E187" s="337">
        <v>0</v>
      </c>
      <c r="F187" s="384">
        <v>21.5</v>
      </c>
      <c r="G187" s="9">
        <v>87</v>
      </c>
      <c r="H187" s="337">
        <v>28.63</v>
      </c>
      <c r="I187" s="337">
        <v>5.4</v>
      </c>
      <c r="J187" s="337">
        <v>1.11</v>
      </c>
      <c r="K187" s="335">
        <v>0.4</v>
      </c>
      <c r="L187" s="13" t="s">
        <v>65</v>
      </c>
      <c r="M187" s="445" t="s">
        <v>2127</v>
      </c>
    </row>
    <row r="188" spans="2:13" ht="15.75">
      <c r="B188" s="446" t="s">
        <v>2165</v>
      </c>
      <c r="C188" s="18">
        <v>150</v>
      </c>
      <c r="D188" s="384">
        <v>0.3</v>
      </c>
      <c r="E188" s="337">
        <v>0</v>
      </c>
      <c r="F188" s="384">
        <v>17.9</v>
      </c>
      <c r="G188" s="9">
        <v>73</v>
      </c>
      <c r="H188" s="337">
        <v>23.85</v>
      </c>
      <c r="I188" s="337">
        <v>4.5</v>
      </c>
      <c r="J188" s="337">
        <v>0.92</v>
      </c>
      <c r="K188" s="335">
        <v>0.3</v>
      </c>
      <c r="L188" s="13" t="s">
        <v>65</v>
      </c>
      <c r="M188" s="445" t="s">
        <v>2127</v>
      </c>
    </row>
    <row r="189" spans="2:13" ht="15.75">
      <c r="B189" s="319" t="s">
        <v>2170</v>
      </c>
      <c r="C189" s="376">
        <v>200</v>
      </c>
      <c r="D189" s="335">
        <v>0.2</v>
      </c>
      <c r="E189" s="335">
        <v>0</v>
      </c>
      <c r="F189" s="335">
        <v>0.1</v>
      </c>
      <c r="G189" s="336">
        <v>1.4</v>
      </c>
      <c r="H189" s="337">
        <v>4.4</v>
      </c>
      <c r="I189" s="337">
        <v>3.8</v>
      </c>
      <c r="J189" s="337">
        <v>0.7</v>
      </c>
      <c r="K189" s="335">
        <v>0.04</v>
      </c>
      <c r="L189" s="493" t="s">
        <v>2171</v>
      </c>
      <c r="M189" s="445" t="s">
        <v>2127</v>
      </c>
    </row>
    <row r="190" spans="2:13" ht="15.75">
      <c r="B190" s="319" t="s">
        <v>2170</v>
      </c>
      <c r="C190" s="376">
        <v>180</v>
      </c>
      <c r="D190" s="335">
        <v>0.2</v>
      </c>
      <c r="E190" s="335">
        <v>0</v>
      </c>
      <c r="F190" s="335">
        <v>0.1</v>
      </c>
      <c r="G190" s="336">
        <v>1.3</v>
      </c>
      <c r="H190" s="335">
        <v>4</v>
      </c>
      <c r="I190" s="335">
        <v>3.4</v>
      </c>
      <c r="J190" s="335">
        <v>0.6</v>
      </c>
      <c r="K190" s="335">
        <v>0</v>
      </c>
      <c r="L190" s="493" t="s">
        <v>2171</v>
      </c>
      <c r="M190" s="445" t="s">
        <v>2127</v>
      </c>
    </row>
    <row r="191" spans="2:13" ht="15.75">
      <c r="B191" s="319" t="s">
        <v>2170</v>
      </c>
      <c r="C191" s="376">
        <v>150</v>
      </c>
      <c r="D191" s="335">
        <v>0.2</v>
      </c>
      <c r="E191" s="335">
        <v>0</v>
      </c>
      <c r="F191" s="335">
        <v>0.1</v>
      </c>
      <c r="G191" s="336">
        <v>1.1</v>
      </c>
      <c r="H191" s="335">
        <v>3.3</v>
      </c>
      <c r="I191" s="335">
        <v>2.9</v>
      </c>
      <c r="J191" s="335">
        <v>0.5</v>
      </c>
      <c r="K191" s="335">
        <v>0</v>
      </c>
      <c r="L191" s="493" t="s">
        <v>2171</v>
      </c>
      <c r="M191" s="445" t="s">
        <v>2127</v>
      </c>
    </row>
    <row r="192" spans="2:13" ht="15.75">
      <c r="B192" s="319" t="s">
        <v>2177</v>
      </c>
      <c r="C192" s="376">
        <v>200</v>
      </c>
      <c r="D192" s="335">
        <v>0.3</v>
      </c>
      <c r="E192" s="335">
        <v>0</v>
      </c>
      <c r="F192" s="335">
        <v>6.9</v>
      </c>
      <c r="G192" s="336">
        <v>28.8</v>
      </c>
      <c r="H192" s="337">
        <v>6</v>
      </c>
      <c r="I192" s="337">
        <v>5.4</v>
      </c>
      <c r="J192" s="337">
        <v>0.79</v>
      </c>
      <c r="K192" s="335">
        <v>0.76</v>
      </c>
      <c r="L192" s="493" t="s">
        <v>2178</v>
      </c>
      <c r="M192" s="445" t="s">
        <v>2127</v>
      </c>
    </row>
    <row r="193" spans="2:13" ht="15.75">
      <c r="B193" s="319" t="s">
        <v>2177</v>
      </c>
      <c r="C193" s="376">
        <v>180</v>
      </c>
      <c r="D193" s="335">
        <v>0.3</v>
      </c>
      <c r="E193" s="335">
        <v>0</v>
      </c>
      <c r="F193" s="335">
        <v>6.2</v>
      </c>
      <c r="G193" s="336">
        <v>25.9</v>
      </c>
      <c r="H193" s="335">
        <v>5.4</v>
      </c>
      <c r="I193" s="335">
        <v>4.9</v>
      </c>
      <c r="J193" s="335">
        <v>0.7</v>
      </c>
      <c r="K193" s="335">
        <v>0.7</v>
      </c>
      <c r="L193" s="493" t="s">
        <v>2178</v>
      </c>
      <c r="M193" s="445" t="s">
        <v>2127</v>
      </c>
    </row>
    <row r="194" spans="2:13" ht="15.75">
      <c r="B194" s="319" t="s">
        <v>2177</v>
      </c>
      <c r="C194" s="376">
        <v>150</v>
      </c>
      <c r="D194" s="335">
        <v>0.2</v>
      </c>
      <c r="E194" s="335">
        <v>0</v>
      </c>
      <c r="F194" s="335">
        <v>5.2</v>
      </c>
      <c r="G194" s="336">
        <v>21.6</v>
      </c>
      <c r="H194" s="335">
        <v>4.5</v>
      </c>
      <c r="I194" s="335">
        <v>4.1</v>
      </c>
      <c r="J194" s="335">
        <v>0.6</v>
      </c>
      <c r="K194" s="335">
        <v>0.6</v>
      </c>
      <c r="L194" s="493" t="s">
        <v>2178</v>
      </c>
      <c r="M194" s="445" t="s">
        <v>2127</v>
      </c>
    </row>
    <row r="195" spans="2:13" ht="15.75">
      <c r="B195" s="319" t="s">
        <v>2198</v>
      </c>
      <c r="C195" s="376">
        <v>200</v>
      </c>
      <c r="D195" s="335">
        <v>0.3</v>
      </c>
      <c r="E195" s="335">
        <v>0.2</v>
      </c>
      <c r="F195" s="335">
        <v>11.1</v>
      </c>
      <c r="G195" s="336">
        <v>46.7</v>
      </c>
      <c r="H195" s="335">
        <v>10</v>
      </c>
      <c r="I195" s="337">
        <v>4.7</v>
      </c>
      <c r="J195" s="337">
        <v>1.02</v>
      </c>
      <c r="K195" s="337">
        <v>3.1</v>
      </c>
      <c r="L195" s="493" t="s">
        <v>2199</v>
      </c>
      <c r="M195" s="445" t="s">
        <v>2127</v>
      </c>
    </row>
    <row r="196" spans="2:13" ht="15.75">
      <c r="B196" s="319" t="s">
        <v>2198</v>
      </c>
      <c r="C196" s="376">
        <v>180</v>
      </c>
      <c r="D196" s="335">
        <v>0.3</v>
      </c>
      <c r="E196" s="335">
        <v>0.2</v>
      </c>
      <c r="F196" s="335">
        <v>10</v>
      </c>
      <c r="G196" s="336">
        <v>42</v>
      </c>
      <c r="H196" s="335">
        <v>9</v>
      </c>
      <c r="I196" s="335">
        <v>4.2</v>
      </c>
      <c r="J196" s="335">
        <v>0.9</v>
      </c>
      <c r="K196" s="335">
        <v>2.8</v>
      </c>
      <c r="L196" s="493" t="s">
        <v>2199</v>
      </c>
      <c r="M196" s="510"/>
    </row>
    <row r="197" spans="2:13" ht="15.75">
      <c r="B197" s="319" t="s">
        <v>2198</v>
      </c>
      <c r="C197" s="376">
        <v>150</v>
      </c>
      <c r="D197" s="335">
        <v>0.2</v>
      </c>
      <c r="E197" s="335">
        <v>0.2</v>
      </c>
      <c r="F197" s="335">
        <v>8.3</v>
      </c>
      <c r="G197" s="336">
        <v>35</v>
      </c>
      <c r="H197" s="335">
        <v>7.5</v>
      </c>
      <c r="I197" s="335">
        <v>3.5</v>
      </c>
      <c r="J197" s="335">
        <v>0.8</v>
      </c>
      <c r="K197" s="335">
        <v>2.3</v>
      </c>
      <c r="L197" s="493" t="s">
        <v>2199</v>
      </c>
      <c r="M197" s="510"/>
    </row>
    <row r="198" spans="2:13" ht="15.75">
      <c r="B198" s="380"/>
      <c r="C198" s="381"/>
      <c r="D198" s="382"/>
      <c r="E198" s="382"/>
      <c r="F198" s="382"/>
      <c r="G198" s="382"/>
      <c r="H198" s="382"/>
      <c r="I198" s="382"/>
      <c r="J198" s="382"/>
      <c r="K198" s="382"/>
      <c r="L198" s="382"/>
      <c r="M198" s="510"/>
    </row>
    <row r="199" spans="2:13" ht="15.75">
      <c r="B199" s="380"/>
      <c r="C199" s="381"/>
      <c r="D199" s="382"/>
      <c r="E199" s="382"/>
      <c r="F199" s="382"/>
      <c r="G199" s="382"/>
      <c r="H199" s="382"/>
      <c r="I199" s="382"/>
      <c r="J199" s="382"/>
      <c r="K199" s="382"/>
      <c r="L199" s="382"/>
      <c r="M199" s="510"/>
    </row>
    <row r="200" spans="2:13" ht="15.75">
      <c r="B200" s="380"/>
      <c r="C200" s="381"/>
      <c r="D200" s="382"/>
      <c r="E200" s="382"/>
      <c r="F200" s="382"/>
      <c r="G200" s="382"/>
      <c r="H200" s="382"/>
      <c r="I200" s="382"/>
      <c r="J200" s="382"/>
      <c r="K200" s="382"/>
      <c r="L200" s="382"/>
      <c r="M200" s="510"/>
    </row>
    <row r="201" spans="2:13" ht="15.75">
      <c r="B201" s="380"/>
      <c r="C201" s="381"/>
      <c r="D201" s="382"/>
      <c r="E201" s="382"/>
      <c r="F201" s="382"/>
      <c r="G201" s="382"/>
      <c r="H201" s="382"/>
      <c r="I201" s="382"/>
      <c r="J201" s="382"/>
      <c r="K201" s="382"/>
      <c r="L201" s="382"/>
      <c r="M201" s="510"/>
    </row>
    <row r="202" spans="2:13" ht="15.75">
      <c r="B202" s="380"/>
      <c r="C202" s="381"/>
      <c r="D202" s="382"/>
      <c r="E202" s="382"/>
      <c r="F202" s="382"/>
      <c r="G202" s="382"/>
      <c r="H202" s="382"/>
      <c r="I202" s="382"/>
      <c r="J202" s="382"/>
      <c r="K202" s="382"/>
      <c r="L202" s="382"/>
      <c r="M202" s="510"/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273"/>
  <sheetViews>
    <sheetView zoomScalePageLayoutView="0" workbookViewId="0" topLeftCell="B84">
      <selection activeCell="C101" sqref="C101:K101"/>
    </sheetView>
  </sheetViews>
  <sheetFormatPr defaultColWidth="10.25390625" defaultRowHeight="12.75"/>
  <cols>
    <col min="1" max="1" width="0" style="93" hidden="1" customWidth="1"/>
    <col min="2" max="2" width="46.25390625" style="99" customWidth="1"/>
    <col min="3" max="3" width="10.25390625" style="127" customWidth="1"/>
    <col min="4" max="6" width="10.75390625" style="128" bestFit="1" customWidth="1"/>
    <col min="7" max="8" width="11.875" style="128" bestFit="1" customWidth="1"/>
    <col min="9" max="11" width="10.75390625" style="128" bestFit="1" customWidth="1"/>
    <col min="12" max="12" width="20.375" style="127" customWidth="1"/>
    <col min="13" max="13" width="23.125" style="93" customWidth="1"/>
    <col min="14" max="16384" width="10.25390625" style="93" customWidth="1"/>
  </cols>
  <sheetData>
    <row r="1" spans="1:13" ht="15.75" customHeight="1">
      <c r="A1" s="122"/>
      <c r="B1" s="929" t="s">
        <v>1</v>
      </c>
      <c r="C1" s="929" t="s">
        <v>212</v>
      </c>
      <c r="D1" s="924" t="s">
        <v>213</v>
      </c>
      <c r="E1" s="924"/>
      <c r="F1" s="924"/>
      <c r="G1" s="924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</row>
    <row r="2" spans="1:13" ht="46.5" customHeight="1">
      <c r="A2" s="122"/>
      <c r="B2" s="929"/>
      <c r="C2" s="929"/>
      <c r="D2" s="129" t="s">
        <v>217</v>
      </c>
      <c r="E2" s="129" t="s">
        <v>218</v>
      </c>
      <c r="F2" s="129" t="s">
        <v>219</v>
      </c>
      <c r="G2" s="129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</row>
    <row r="3" spans="1:13" ht="15.75" hidden="1">
      <c r="A3" s="122"/>
      <c r="B3" s="96" t="s">
        <v>34</v>
      </c>
      <c r="C3" s="130">
        <v>100</v>
      </c>
      <c r="D3" s="131">
        <v>7.6</v>
      </c>
      <c r="E3" s="131">
        <v>1</v>
      </c>
      <c r="F3" s="131">
        <v>48.6</v>
      </c>
      <c r="G3" s="131">
        <v>238</v>
      </c>
      <c r="H3" s="131"/>
      <c r="I3" s="131"/>
      <c r="J3" s="131"/>
      <c r="K3" s="131"/>
      <c r="L3" s="132" t="s">
        <v>486</v>
      </c>
      <c r="M3" s="56"/>
    </row>
    <row r="4" spans="1:16" ht="15.75" hidden="1">
      <c r="A4" s="122"/>
      <c r="B4" s="96" t="s">
        <v>34</v>
      </c>
      <c r="C4" s="130">
        <v>40</v>
      </c>
      <c r="D4" s="130">
        <v>3.04</v>
      </c>
      <c r="E4" s="130">
        <v>0.4</v>
      </c>
      <c r="F4" s="130">
        <v>19.44</v>
      </c>
      <c r="G4" s="130">
        <v>95.2</v>
      </c>
      <c r="H4" s="130"/>
      <c r="I4" s="130"/>
      <c r="J4" s="130"/>
      <c r="K4" s="130"/>
      <c r="L4" s="132" t="s">
        <v>486</v>
      </c>
      <c r="M4" s="56"/>
      <c r="P4" s="133"/>
    </row>
    <row r="5" spans="1:16" ht="15.75" hidden="1">
      <c r="A5" s="122"/>
      <c r="B5" s="96" t="s">
        <v>34</v>
      </c>
      <c r="C5" s="130">
        <v>30</v>
      </c>
      <c r="D5" s="130">
        <v>2.28</v>
      </c>
      <c r="E5" s="130">
        <v>0.3</v>
      </c>
      <c r="F5" s="130">
        <v>14.58</v>
      </c>
      <c r="G5" s="130">
        <v>71.4</v>
      </c>
      <c r="H5" s="130"/>
      <c r="I5" s="130"/>
      <c r="J5" s="130"/>
      <c r="K5" s="130"/>
      <c r="L5" s="132" t="s">
        <v>486</v>
      </c>
      <c r="M5" s="56"/>
      <c r="P5" s="133"/>
    </row>
    <row r="6" spans="1:16" ht="15.75" hidden="1">
      <c r="A6" s="122"/>
      <c r="B6" s="96" t="s">
        <v>34</v>
      </c>
      <c r="C6" s="130">
        <v>20</v>
      </c>
      <c r="D6" s="130">
        <v>1.52</v>
      </c>
      <c r="E6" s="130">
        <v>0.2</v>
      </c>
      <c r="F6" s="130">
        <v>9.72</v>
      </c>
      <c r="G6" s="130">
        <v>47.6</v>
      </c>
      <c r="H6" s="130"/>
      <c r="I6" s="130"/>
      <c r="J6" s="130"/>
      <c r="K6" s="130"/>
      <c r="L6" s="132" t="s">
        <v>486</v>
      </c>
      <c r="M6" s="56"/>
      <c r="P6" s="133"/>
    </row>
    <row r="7" spans="1:13" ht="15.75" hidden="1">
      <c r="A7" s="122"/>
      <c r="B7" s="96" t="s">
        <v>34</v>
      </c>
      <c r="C7" s="130">
        <v>10</v>
      </c>
      <c r="D7" s="130">
        <v>0.76</v>
      </c>
      <c r="E7" s="130">
        <v>0.1</v>
      </c>
      <c r="F7" s="130">
        <v>4.86</v>
      </c>
      <c r="G7" s="130">
        <v>23.8</v>
      </c>
      <c r="H7" s="130"/>
      <c r="I7" s="130"/>
      <c r="J7" s="130"/>
      <c r="K7" s="130"/>
      <c r="L7" s="132" t="s">
        <v>486</v>
      </c>
      <c r="M7" s="56"/>
    </row>
    <row r="8" spans="1:13" ht="15.75" hidden="1">
      <c r="A8" s="122"/>
      <c r="B8" s="17" t="s">
        <v>36</v>
      </c>
      <c r="C8" s="130">
        <v>100</v>
      </c>
      <c r="D8" s="130">
        <v>6.9</v>
      </c>
      <c r="E8" s="130">
        <v>1</v>
      </c>
      <c r="F8" s="130">
        <v>42.4</v>
      </c>
      <c r="G8" s="130">
        <v>214</v>
      </c>
      <c r="H8" s="130"/>
      <c r="I8" s="130"/>
      <c r="J8" s="130"/>
      <c r="K8" s="130"/>
      <c r="L8" s="132" t="s">
        <v>486</v>
      </c>
      <c r="M8" s="56"/>
    </row>
    <row r="9" spans="1:13" ht="15.75" hidden="1">
      <c r="A9" s="122"/>
      <c r="B9" s="17" t="s">
        <v>36</v>
      </c>
      <c r="C9" s="130">
        <v>50</v>
      </c>
      <c r="D9" s="130">
        <v>3.45</v>
      </c>
      <c r="E9" s="130">
        <v>0.5</v>
      </c>
      <c r="F9" s="130">
        <v>21.2</v>
      </c>
      <c r="G9" s="130">
        <v>107</v>
      </c>
      <c r="H9" s="130"/>
      <c r="I9" s="130"/>
      <c r="J9" s="130"/>
      <c r="K9" s="130"/>
      <c r="L9" s="132" t="s">
        <v>486</v>
      </c>
      <c r="M9" s="56"/>
    </row>
    <row r="10" spans="1:13" ht="15.75" hidden="1">
      <c r="A10" s="122"/>
      <c r="B10" s="17" t="s">
        <v>36</v>
      </c>
      <c r="C10" s="130">
        <v>40</v>
      </c>
      <c r="D10" s="130">
        <v>2.76</v>
      </c>
      <c r="E10" s="130">
        <v>0.4</v>
      </c>
      <c r="F10" s="130">
        <v>16.96</v>
      </c>
      <c r="G10" s="130">
        <v>85.6</v>
      </c>
      <c r="H10" s="130"/>
      <c r="I10" s="130"/>
      <c r="J10" s="130"/>
      <c r="K10" s="130"/>
      <c r="L10" s="132" t="s">
        <v>486</v>
      </c>
      <c r="M10" s="56"/>
    </row>
    <row r="11" spans="1:13" ht="15.75" hidden="1">
      <c r="A11" s="122"/>
      <c r="B11" s="17" t="s">
        <v>36</v>
      </c>
      <c r="C11" s="130">
        <v>30</v>
      </c>
      <c r="D11" s="130">
        <v>2.07</v>
      </c>
      <c r="E11" s="130">
        <v>0.3</v>
      </c>
      <c r="F11" s="130">
        <v>12.72</v>
      </c>
      <c r="G11" s="130">
        <v>64.2</v>
      </c>
      <c r="H11" s="130"/>
      <c r="I11" s="130"/>
      <c r="J11" s="130"/>
      <c r="K11" s="130"/>
      <c r="L11" s="132" t="s">
        <v>486</v>
      </c>
      <c r="M11" s="56"/>
    </row>
    <row r="12" spans="1:13" ht="15.75" hidden="1">
      <c r="A12" s="122"/>
      <c r="B12" s="17" t="s">
        <v>36</v>
      </c>
      <c r="C12" s="130">
        <v>20</v>
      </c>
      <c r="D12" s="130">
        <v>1.38</v>
      </c>
      <c r="E12" s="130">
        <v>0.2</v>
      </c>
      <c r="F12" s="130">
        <v>8.48</v>
      </c>
      <c r="G12" s="130">
        <v>42.8</v>
      </c>
      <c r="H12" s="130"/>
      <c r="I12" s="130"/>
      <c r="J12" s="130"/>
      <c r="K12" s="130"/>
      <c r="L12" s="132" t="s">
        <v>486</v>
      </c>
      <c r="M12" s="56"/>
    </row>
    <row r="13" spans="1:13" ht="15.75" hidden="1">
      <c r="A13" s="122"/>
      <c r="B13" s="17" t="s">
        <v>36</v>
      </c>
      <c r="C13" s="130">
        <v>10</v>
      </c>
      <c r="D13" s="130">
        <v>0.69</v>
      </c>
      <c r="E13" s="130">
        <v>0.1</v>
      </c>
      <c r="F13" s="130">
        <v>4.24</v>
      </c>
      <c r="G13" s="130">
        <v>21.4</v>
      </c>
      <c r="H13" s="130"/>
      <c r="I13" s="130"/>
      <c r="J13" s="130"/>
      <c r="K13" s="130"/>
      <c r="L13" s="132" t="s">
        <v>486</v>
      </c>
      <c r="M13" s="56"/>
    </row>
    <row r="14" spans="1:13" ht="15.75" hidden="1">
      <c r="A14" s="122"/>
      <c r="B14" s="17" t="s">
        <v>487</v>
      </c>
      <c r="C14" s="130">
        <f>SUM(C15*2)</f>
        <v>20</v>
      </c>
      <c r="D14" s="130">
        <f>SUM(D15*2)</f>
        <v>3.6592</v>
      </c>
      <c r="E14" s="130">
        <f>SUM(E15*2)</f>
        <v>6.077</v>
      </c>
      <c r="F14" s="130">
        <f>SUM(F15*2)</f>
        <v>0.065</v>
      </c>
      <c r="G14" s="130">
        <f>SUM(G15*2)</f>
        <v>89.16</v>
      </c>
      <c r="H14" s="130"/>
      <c r="I14" s="130"/>
      <c r="J14" s="130"/>
      <c r="K14" s="130"/>
      <c r="L14" s="130" t="s">
        <v>488</v>
      </c>
      <c r="M14" s="56"/>
    </row>
    <row r="15" spans="1:13" ht="15.75" hidden="1">
      <c r="A15" s="104" t="s">
        <v>489</v>
      </c>
      <c r="B15" s="17" t="s">
        <v>487</v>
      </c>
      <c r="C15" s="130">
        <v>10</v>
      </c>
      <c r="D15" s="134">
        <v>1.8296</v>
      </c>
      <c r="E15" s="134">
        <v>3.0385</v>
      </c>
      <c r="F15" s="134">
        <v>0.0325</v>
      </c>
      <c r="G15" s="131">
        <v>44.58</v>
      </c>
      <c r="H15" s="131"/>
      <c r="I15" s="131"/>
      <c r="J15" s="131"/>
      <c r="K15" s="131"/>
      <c r="L15" s="130" t="s">
        <v>488</v>
      </c>
      <c r="M15" s="56" t="s">
        <v>75</v>
      </c>
    </row>
    <row r="16" spans="1:13" s="140" customFormat="1" ht="15.75" hidden="1">
      <c r="A16" s="135"/>
      <c r="B16" s="136" t="s">
        <v>490</v>
      </c>
      <c r="C16" s="137" t="s">
        <v>491</v>
      </c>
      <c r="D16" s="138">
        <f>SUM(D14+D4)</f>
        <v>6.699199999999999</v>
      </c>
      <c r="E16" s="138">
        <f>SUM(E14+E4)</f>
        <v>6.477</v>
      </c>
      <c r="F16" s="138">
        <f>SUM(F14+F4)</f>
        <v>19.505000000000003</v>
      </c>
      <c r="G16" s="138">
        <f>SUM(G14+G4)</f>
        <v>184.36</v>
      </c>
      <c r="H16" s="138"/>
      <c r="I16" s="138"/>
      <c r="J16" s="138"/>
      <c r="K16" s="138"/>
      <c r="L16" s="137" t="s">
        <v>488</v>
      </c>
      <c r="M16" s="139"/>
    </row>
    <row r="17" spans="1:13" s="140" customFormat="1" ht="15.75" hidden="1">
      <c r="A17" s="135" t="s">
        <v>492</v>
      </c>
      <c r="B17" s="136" t="s">
        <v>490</v>
      </c>
      <c r="C17" s="141" t="s">
        <v>493</v>
      </c>
      <c r="D17" s="138">
        <v>4.8696</v>
      </c>
      <c r="E17" s="138">
        <v>3.4385</v>
      </c>
      <c r="F17" s="138">
        <v>19.4725</v>
      </c>
      <c r="G17" s="138">
        <v>139.78</v>
      </c>
      <c r="H17" s="138"/>
      <c r="I17" s="138"/>
      <c r="J17" s="138"/>
      <c r="K17" s="138"/>
      <c r="L17" s="137" t="s">
        <v>488</v>
      </c>
      <c r="M17" s="139"/>
    </row>
    <row r="18" spans="1:13" s="140" customFormat="1" ht="14.25" customHeight="1" hidden="1">
      <c r="A18" s="142"/>
      <c r="B18" s="136" t="s">
        <v>490</v>
      </c>
      <c r="C18" s="141" t="s">
        <v>494</v>
      </c>
      <c r="D18" s="138">
        <v>2.5896</v>
      </c>
      <c r="E18" s="138">
        <v>3.1385</v>
      </c>
      <c r="F18" s="138">
        <v>4.8925</v>
      </c>
      <c r="G18" s="138">
        <v>68.38</v>
      </c>
      <c r="H18" s="138"/>
      <c r="I18" s="138"/>
      <c r="J18" s="138"/>
      <c r="K18" s="138"/>
      <c r="L18" s="137" t="s">
        <v>488</v>
      </c>
      <c r="M18" s="139"/>
    </row>
    <row r="19" spans="1:13" ht="15.75" hidden="1">
      <c r="A19" s="104" t="s">
        <v>495</v>
      </c>
      <c r="B19" s="17" t="s">
        <v>487</v>
      </c>
      <c r="C19" s="130" t="s">
        <v>496</v>
      </c>
      <c r="D19" s="143">
        <v>2.0714</v>
      </c>
      <c r="E19" s="143">
        <v>2.8123000000000005</v>
      </c>
      <c r="F19" s="143">
        <v>0.0325</v>
      </c>
      <c r="G19" s="130">
        <v>43.02</v>
      </c>
      <c r="H19" s="130"/>
      <c r="I19" s="130"/>
      <c r="J19" s="130"/>
      <c r="K19" s="130"/>
      <c r="L19" s="130" t="s">
        <v>488</v>
      </c>
      <c r="M19" s="56" t="s">
        <v>497</v>
      </c>
    </row>
    <row r="20" spans="1:13" ht="15.75" hidden="1">
      <c r="A20" s="104"/>
      <c r="B20" s="17" t="s">
        <v>487</v>
      </c>
      <c r="C20" s="130" t="s">
        <v>496</v>
      </c>
      <c r="D20" s="134">
        <v>1.9387999999999999</v>
      </c>
      <c r="E20" s="134">
        <v>3.2023</v>
      </c>
      <c r="F20" s="134">
        <v>0.0325</v>
      </c>
      <c r="G20" s="131">
        <v>46.14</v>
      </c>
      <c r="H20" s="131"/>
      <c r="I20" s="131"/>
      <c r="J20" s="131"/>
      <c r="K20" s="131"/>
      <c r="L20" s="130" t="s">
        <v>488</v>
      </c>
      <c r="M20" s="56" t="s">
        <v>498</v>
      </c>
    </row>
    <row r="21" spans="1:13" ht="15.75" hidden="1">
      <c r="A21" s="122"/>
      <c r="B21" s="17" t="s">
        <v>487</v>
      </c>
      <c r="C21" s="130" t="s">
        <v>496</v>
      </c>
      <c r="D21" s="134">
        <v>2.0636</v>
      </c>
      <c r="E21" s="134">
        <v>2.8122999999999996</v>
      </c>
      <c r="F21" s="134">
        <v>0.0325</v>
      </c>
      <c r="G21" s="131">
        <v>43.02</v>
      </c>
      <c r="H21" s="131"/>
      <c r="I21" s="131"/>
      <c r="J21" s="131"/>
      <c r="K21" s="131"/>
      <c r="L21" s="130" t="s">
        <v>488</v>
      </c>
      <c r="M21" s="56" t="s">
        <v>499</v>
      </c>
    </row>
    <row r="22" spans="1:13" ht="15.75" hidden="1">
      <c r="A22" s="122"/>
      <c r="B22" s="17" t="s">
        <v>487</v>
      </c>
      <c r="C22" s="130" t="s">
        <v>496</v>
      </c>
      <c r="D22" s="134">
        <v>2.0168</v>
      </c>
      <c r="E22" s="134">
        <v>2.7733</v>
      </c>
      <c r="F22" s="134">
        <v>0.0325</v>
      </c>
      <c r="G22" s="131">
        <v>43.02</v>
      </c>
      <c r="H22" s="131"/>
      <c r="I22" s="131"/>
      <c r="J22" s="131"/>
      <c r="K22" s="131"/>
      <c r="L22" s="130" t="s">
        <v>488</v>
      </c>
      <c r="M22" s="56" t="s">
        <v>500</v>
      </c>
    </row>
    <row r="23" spans="1:13" ht="15.75" hidden="1">
      <c r="A23" s="122"/>
      <c r="B23" s="17" t="s">
        <v>487</v>
      </c>
      <c r="C23" s="130">
        <v>20</v>
      </c>
      <c r="D23" s="134">
        <v>3.6592</v>
      </c>
      <c r="E23" s="134">
        <v>6.077</v>
      </c>
      <c r="F23" s="134">
        <v>0.065</v>
      </c>
      <c r="G23" s="134">
        <v>89.16</v>
      </c>
      <c r="H23" s="134"/>
      <c r="I23" s="134"/>
      <c r="J23" s="134"/>
      <c r="K23" s="134"/>
      <c r="L23" s="130" t="s">
        <v>488</v>
      </c>
      <c r="M23" s="56" t="s">
        <v>75</v>
      </c>
    </row>
    <row r="24" spans="1:13" ht="15.75" hidden="1">
      <c r="A24" s="122"/>
      <c r="B24" s="17" t="s">
        <v>487</v>
      </c>
      <c r="C24" s="130">
        <v>20</v>
      </c>
      <c r="D24" s="134">
        <v>4.1428</v>
      </c>
      <c r="E24" s="134">
        <v>5.624600000000001</v>
      </c>
      <c r="F24" s="134">
        <v>0.065</v>
      </c>
      <c r="G24" s="131">
        <v>86.04</v>
      </c>
      <c r="H24" s="131"/>
      <c r="I24" s="131"/>
      <c r="J24" s="131"/>
      <c r="K24" s="131"/>
      <c r="L24" s="130" t="s">
        <v>488</v>
      </c>
      <c r="M24" s="56" t="s">
        <v>497</v>
      </c>
    </row>
    <row r="25" spans="1:13" ht="15.75" hidden="1">
      <c r="A25" s="122"/>
      <c r="B25" s="17" t="s">
        <v>487</v>
      </c>
      <c r="C25" s="130">
        <v>20</v>
      </c>
      <c r="D25" s="134">
        <v>3.8775999999999997</v>
      </c>
      <c r="E25" s="134">
        <v>6.4046</v>
      </c>
      <c r="F25" s="134">
        <v>0.065</v>
      </c>
      <c r="G25" s="131">
        <v>92.28</v>
      </c>
      <c r="H25" s="131"/>
      <c r="I25" s="131"/>
      <c r="J25" s="131"/>
      <c r="K25" s="131"/>
      <c r="L25" s="130" t="s">
        <v>488</v>
      </c>
      <c r="M25" s="56" t="s">
        <v>498</v>
      </c>
    </row>
    <row r="26" spans="1:13" ht="15.75" hidden="1">
      <c r="A26" s="122"/>
      <c r="B26" s="17" t="s">
        <v>487</v>
      </c>
      <c r="C26" s="130">
        <v>20</v>
      </c>
      <c r="D26" s="134">
        <v>4.1272</v>
      </c>
      <c r="E26" s="134">
        <v>5.624599999999999</v>
      </c>
      <c r="F26" s="134">
        <v>0.065</v>
      </c>
      <c r="G26" s="134">
        <v>86.04</v>
      </c>
      <c r="H26" s="134"/>
      <c r="I26" s="134"/>
      <c r="J26" s="134"/>
      <c r="K26" s="134"/>
      <c r="L26" s="130" t="s">
        <v>488</v>
      </c>
      <c r="M26" s="56" t="s">
        <v>499</v>
      </c>
    </row>
    <row r="27" spans="1:13" ht="15.75" hidden="1">
      <c r="A27" s="122"/>
      <c r="B27" s="17" t="s">
        <v>487</v>
      </c>
      <c r="C27" s="130">
        <v>20</v>
      </c>
      <c r="D27" s="134">
        <v>4.0336</v>
      </c>
      <c r="E27" s="134">
        <v>5.5466</v>
      </c>
      <c r="F27" s="134">
        <v>0.065</v>
      </c>
      <c r="G27" s="134">
        <v>86.04</v>
      </c>
      <c r="H27" s="134"/>
      <c r="I27" s="134"/>
      <c r="J27" s="134"/>
      <c r="K27" s="134"/>
      <c r="L27" s="130" t="s">
        <v>488</v>
      </c>
      <c r="M27" s="56" t="s">
        <v>500</v>
      </c>
    </row>
    <row r="28" spans="1:13" ht="15.75" hidden="1">
      <c r="A28" s="122"/>
      <c r="B28" s="17" t="s">
        <v>501</v>
      </c>
      <c r="C28" s="130">
        <v>100</v>
      </c>
      <c r="D28" s="134">
        <v>0.8</v>
      </c>
      <c r="E28" s="134">
        <v>72.5</v>
      </c>
      <c r="F28" s="134">
        <v>1.3</v>
      </c>
      <c r="G28" s="134">
        <v>661</v>
      </c>
      <c r="H28" s="134"/>
      <c r="I28" s="134"/>
      <c r="J28" s="134"/>
      <c r="K28" s="134"/>
      <c r="L28" s="130"/>
      <c r="M28" s="56"/>
    </row>
    <row r="29" spans="1:13" ht="15.75" hidden="1">
      <c r="A29" s="122"/>
      <c r="B29" s="17" t="s">
        <v>501</v>
      </c>
      <c r="C29" s="130">
        <v>5</v>
      </c>
      <c r="D29" s="130">
        <v>0.04</v>
      </c>
      <c r="E29" s="130">
        <v>3.625</v>
      </c>
      <c r="F29" s="130">
        <v>0.065</v>
      </c>
      <c r="G29" s="130">
        <v>33.05</v>
      </c>
      <c r="H29" s="130"/>
      <c r="I29" s="130"/>
      <c r="J29" s="130"/>
      <c r="K29" s="130"/>
      <c r="L29" s="130" t="s">
        <v>489</v>
      </c>
      <c r="M29" s="56"/>
    </row>
    <row r="30" spans="1:13" s="140" customFormat="1" ht="15.75" hidden="1">
      <c r="A30" s="144"/>
      <c r="B30" s="136" t="s">
        <v>49</v>
      </c>
      <c r="C30" s="145" t="s">
        <v>502</v>
      </c>
      <c r="D30" s="146">
        <v>3.08</v>
      </c>
      <c r="E30" s="146">
        <v>4.025</v>
      </c>
      <c r="F30" s="146">
        <v>19.505</v>
      </c>
      <c r="G30" s="146">
        <v>128.25</v>
      </c>
      <c r="H30" s="146"/>
      <c r="I30" s="146"/>
      <c r="J30" s="146"/>
      <c r="K30" s="146"/>
      <c r="L30" s="137" t="s">
        <v>489</v>
      </c>
      <c r="M30" s="137"/>
    </row>
    <row r="31" spans="1:13" s="140" customFormat="1" ht="15.75" customHeight="1" hidden="1">
      <c r="A31" s="144"/>
      <c r="B31" s="136" t="s">
        <v>49</v>
      </c>
      <c r="C31" s="147" t="s">
        <v>503</v>
      </c>
      <c r="D31" s="146">
        <v>2.32</v>
      </c>
      <c r="E31" s="146">
        <v>3.925</v>
      </c>
      <c r="F31" s="146">
        <v>14.645</v>
      </c>
      <c r="G31" s="146">
        <v>104.45</v>
      </c>
      <c r="H31" s="146"/>
      <c r="I31" s="146"/>
      <c r="J31" s="146"/>
      <c r="K31" s="146"/>
      <c r="L31" s="137" t="s">
        <v>489</v>
      </c>
      <c r="M31" s="137"/>
    </row>
    <row r="32" spans="1:13" ht="15.75" customHeight="1" hidden="1">
      <c r="A32" s="122"/>
      <c r="B32" s="17" t="s">
        <v>49</v>
      </c>
      <c r="C32" s="130">
        <v>40</v>
      </c>
      <c r="D32" s="131">
        <v>2.45</v>
      </c>
      <c r="E32" s="131">
        <v>7.55</v>
      </c>
      <c r="F32" s="131">
        <v>14.62</v>
      </c>
      <c r="G32" s="131">
        <v>0</v>
      </c>
      <c r="H32" s="131"/>
      <c r="I32" s="131"/>
      <c r="J32" s="131"/>
      <c r="K32" s="131"/>
      <c r="L32" s="130" t="s">
        <v>489</v>
      </c>
      <c r="M32" s="17"/>
    </row>
    <row r="33" spans="1:13" s="140" customFormat="1" ht="15.75" hidden="1">
      <c r="A33" s="144"/>
      <c r="B33" s="136" t="s">
        <v>504</v>
      </c>
      <c r="C33" s="137">
        <v>55</v>
      </c>
      <c r="D33" s="145">
        <v>2.51</v>
      </c>
      <c r="E33" s="145">
        <v>3.93</v>
      </c>
      <c r="F33" s="145">
        <v>28.88</v>
      </c>
      <c r="G33" s="145">
        <v>161</v>
      </c>
      <c r="H33" s="145"/>
      <c r="I33" s="145"/>
      <c r="J33" s="145"/>
      <c r="K33" s="145"/>
      <c r="L33" s="137" t="s">
        <v>492</v>
      </c>
      <c r="M33" s="148" t="s">
        <v>505</v>
      </c>
    </row>
    <row r="34" spans="1:13" s="140" customFormat="1" ht="14.25" customHeight="1" hidden="1">
      <c r="A34" s="144"/>
      <c r="B34" s="136" t="s">
        <v>506</v>
      </c>
      <c r="C34" s="137">
        <v>55</v>
      </c>
      <c r="D34" s="145">
        <v>2.49</v>
      </c>
      <c r="E34" s="145">
        <v>3.93</v>
      </c>
      <c r="F34" s="145">
        <v>27.56</v>
      </c>
      <c r="G34" s="145">
        <v>156</v>
      </c>
      <c r="H34" s="145"/>
      <c r="I34" s="145"/>
      <c r="J34" s="145"/>
      <c r="K34" s="145"/>
      <c r="L34" s="137" t="s">
        <v>492</v>
      </c>
      <c r="M34" s="148" t="s">
        <v>507</v>
      </c>
    </row>
    <row r="35" spans="1:13" s="140" customFormat="1" ht="15.75" hidden="1">
      <c r="A35" s="144"/>
      <c r="B35" s="136" t="s">
        <v>508</v>
      </c>
      <c r="C35" s="137" t="s">
        <v>509</v>
      </c>
      <c r="D35" s="137">
        <f>SUM(D10+D66)</f>
        <v>6.71</v>
      </c>
      <c r="E35" s="137">
        <f>SUM(E10+E66)</f>
        <v>4.390000000000001</v>
      </c>
      <c r="F35" s="137">
        <f>SUM(F10+F66)</f>
        <v>16.96</v>
      </c>
      <c r="G35" s="137">
        <f>SUM(G10+G66)</f>
        <v>137.6</v>
      </c>
      <c r="H35" s="137"/>
      <c r="I35" s="137"/>
      <c r="J35" s="137"/>
      <c r="K35" s="137"/>
      <c r="L35" s="137" t="s">
        <v>495</v>
      </c>
      <c r="M35" s="139" t="s">
        <v>510</v>
      </c>
    </row>
    <row r="36" spans="1:13" s="140" customFormat="1" ht="15.75" hidden="1">
      <c r="A36" s="144"/>
      <c r="B36" s="136" t="s">
        <v>508</v>
      </c>
      <c r="C36" s="141" t="s">
        <v>494</v>
      </c>
      <c r="D36" s="137">
        <f>SUM(D5+D61)</f>
        <v>4.91</v>
      </c>
      <c r="E36" s="137">
        <f>SUM(E5+E61)</f>
        <v>2.96</v>
      </c>
      <c r="F36" s="137">
        <f>SUM(F5+F61)</f>
        <v>14.58</v>
      </c>
      <c r="G36" s="137">
        <f>SUM(G5+G61)</f>
        <v>105.4</v>
      </c>
      <c r="H36" s="137"/>
      <c r="I36" s="137"/>
      <c r="J36" s="137"/>
      <c r="K36" s="137"/>
      <c r="L36" s="137" t="s">
        <v>495</v>
      </c>
      <c r="M36" s="139" t="s">
        <v>510</v>
      </c>
    </row>
    <row r="37" spans="1:13" ht="7.5" customHeight="1" hidden="1">
      <c r="A37" s="122"/>
      <c r="B37" s="17" t="s">
        <v>508</v>
      </c>
      <c r="C37" s="130" t="s">
        <v>511</v>
      </c>
      <c r="D37" s="131">
        <v>4.73</v>
      </c>
      <c r="E37" s="131">
        <v>6.88</v>
      </c>
      <c r="F37" s="131">
        <v>14.56</v>
      </c>
      <c r="G37" s="131">
        <v>139</v>
      </c>
      <c r="H37" s="131"/>
      <c r="I37" s="131"/>
      <c r="J37" s="131"/>
      <c r="K37" s="131"/>
      <c r="L37" s="130" t="s">
        <v>495</v>
      </c>
      <c r="M37" s="56" t="s">
        <v>512</v>
      </c>
    </row>
    <row r="38" spans="1:13" ht="15.75" hidden="1">
      <c r="A38" s="104" t="s">
        <v>513</v>
      </c>
      <c r="B38" s="17" t="s">
        <v>508</v>
      </c>
      <c r="C38" s="130" t="s">
        <v>511</v>
      </c>
      <c r="D38" s="131">
        <v>4.97</v>
      </c>
      <c r="E38" s="131">
        <v>6.54</v>
      </c>
      <c r="F38" s="131">
        <v>14.56</v>
      </c>
      <c r="G38" s="131">
        <v>137</v>
      </c>
      <c r="H38" s="131"/>
      <c r="I38" s="131"/>
      <c r="J38" s="131"/>
      <c r="K38" s="131"/>
      <c r="L38" s="130" t="s">
        <v>495</v>
      </c>
      <c r="M38" s="56" t="s">
        <v>514</v>
      </c>
    </row>
    <row r="39" spans="1:13" ht="15.75" hidden="1">
      <c r="A39" s="149"/>
      <c r="B39" s="17" t="s">
        <v>508</v>
      </c>
      <c r="C39" s="130" t="s">
        <v>511</v>
      </c>
      <c r="D39" s="131">
        <v>5.04</v>
      </c>
      <c r="E39" s="131">
        <v>6.59</v>
      </c>
      <c r="F39" s="131">
        <v>14.56</v>
      </c>
      <c r="G39" s="131">
        <v>138</v>
      </c>
      <c r="H39" s="131"/>
      <c r="I39" s="131"/>
      <c r="J39" s="131"/>
      <c r="K39" s="131"/>
      <c r="L39" s="130" t="s">
        <v>495</v>
      </c>
      <c r="M39" s="56" t="s">
        <v>510</v>
      </c>
    </row>
    <row r="40" spans="1:13" ht="15.75" hidden="1">
      <c r="A40" s="122"/>
      <c r="B40" s="17" t="s">
        <v>508</v>
      </c>
      <c r="C40" s="130" t="s">
        <v>511</v>
      </c>
      <c r="D40" s="131">
        <v>4.87</v>
      </c>
      <c r="E40" s="131">
        <v>7.09</v>
      </c>
      <c r="F40" s="131">
        <v>14.56</v>
      </c>
      <c r="G40" s="131">
        <v>141</v>
      </c>
      <c r="H40" s="131"/>
      <c r="I40" s="131"/>
      <c r="J40" s="131"/>
      <c r="K40" s="131"/>
      <c r="L40" s="130" t="s">
        <v>495</v>
      </c>
      <c r="M40" s="56" t="s">
        <v>515</v>
      </c>
    </row>
    <row r="41" spans="1:13" ht="15.75" hidden="1">
      <c r="A41" s="122"/>
      <c r="B41" s="17" t="s">
        <v>508</v>
      </c>
      <c r="C41" s="130" t="s">
        <v>511</v>
      </c>
      <c r="D41" s="131">
        <v>4.79</v>
      </c>
      <c r="E41" s="131">
        <v>6.32</v>
      </c>
      <c r="F41" s="131">
        <v>14.56</v>
      </c>
      <c r="G41" s="131">
        <v>134</v>
      </c>
      <c r="H41" s="131"/>
      <c r="I41" s="131"/>
      <c r="J41" s="131"/>
      <c r="K41" s="131"/>
      <c r="L41" s="130" t="s">
        <v>495</v>
      </c>
      <c r="M41" s="56" t="s">
        <v>516</v>
      </c>
    </row>
    <row r="42" spans="1:13" ht="15.75" hidden="1">
      <c r="A42" s="122"/>
      <c r="B42" s="17" t="s">
        <v>508</v>
      </c>
      <c r="C42" s="130" t="s">
        <v>511</v>
      </c>
      <c r="D42" s="131">
        <v>5.03</v>
      </c>
      <c r="E42" s="131">
        <v>6.59</v>
      </c>
      <c r="F42" s="131">
        <v>14.56</v>
      </c>
      <c r="G42" s="131">
        <v>138</v>
      </c>
      <c r="H42" s="131"/>
      <c r="I42" s="131"/>
      <c r="J42" s="131"/>
      <c r="K42" s="131"/>
      <c r="L42" s="130" t="s">
        <v>495</v>
      </c>
      <c r="M42" s="56" t="s">
        <v>517</v>
      </c>
    </row>
    <row r="43" spans="1:13" ht="15.75" hidden="1">
      <c r="A43" s="122"/>
      <c r="B43" s="17" t="s">
        <v>508</v>
      </c>
      <c r="C43" s="130" t="s">
        <v>511</v>
      </c>
      <c r="D43" s="131">
        <v>4.97</v>
      </c>
      <c r="E43" s="131">
        <v>6.54</v>
      </c>
      <c r="F43" s="131">
        <v>14.56</v>
      </c>
      <c r="G43" s="131">
        <v>137</v>
      </c>
      <c r="H43" s="131"/>
      <c r="I43" s="131"/>
      <c r="J43" s="131"/>
      <c r="K43" s="131"/>
      <c r="L43" s="130" t="s">
        <v>495</v>
      </c>
      <c r="M43" s="56" t="s">
        <v>518</v>
      </c>
    </row>
    <row r="44" spans="1:13" ht="15.75" hidden="1">
      <c r="A44" s="104" t="s">
        <v>519</v>
      </c>
      <c r="B44" s="17" t="s">
        <v>508</v>
      </c>
      <c r="C44" s="130" t="s">
        <v>511</v>
      </c>
      <c r="D44" s="131">
        <v>4.97</v>
      </c>
      <c r="E44" s="131">
        <v>6.54</v>
      </c>
      <c r="F44" s="131">
        <v>14.56</v>
      </c>
      <c r="G44" s="131">
        <v>137</v>
      </c>
      <c r="H44" s="131"/>
      <c r="I44" s="131"/>
      <c r="J44" s="131"/>
      <c r="K44" s="131"/>
      <c r="L44" s="130" t="s">
        <v>495</v>
      </c>
      <c r="M44" s="56" t="s">
        <v>520</v>
      </c>
    </row>
    <row r="45" spans="1:13" ht="15.75" hidden="1">
      <c r="A45" s="104" t="s">
        <v>521</v>
      </c>
      <c r="B45" s="17" t="s">
        <v>508</v>
      </c>
      <c r="C45" s="130" t="s">
        <v>522</v>
      </c>
      <c r="D45" s="131">
        <v>6.68</v>
      </c>
      <c r="E45" s="131">
        <v>8.45</v>
      </c>
      <c r="F45" s="131">
        <v>19.39</v>
      </c>
      <c r="G45" s="131">
        <v>180</v>
      </c>
      <c r="H45" s="131"/>
      <c r="I45" s="131"/>
      <c r="J45" s="131"/>
      <c r="K45" s="131"/>
      <c r="L45" s="130" t="s">
        <v>495</v>
      </c>
      <c r="M45" s="56" t="s">
        <v>512</v>
      </c>
    </row>
    <row r="46" spans="1:13" ht="15.75" hidden="1">
      <c r="A46" s="104"/>
      <c r="B46" s="17" t="s">
        <v>508</v>
      </c>
      <c r="C46" s="130" t="s">
        <v>522</v>
      </c>
      <c r="D46" s="131">
        <v>7.04</v>
      </c>
      <c r="E46" s="131">
        <v>7.94</v>
      </c>
      <c r="F46" s="131">
        <v>19.39</v>
      </c>
      <c r="G46" s="131">
        <v>177</v>
      </c>
      <c r="H46" s="131"/>
      <c r="I46" s="131"/>
      <c r="J46" s="131"/>
      <c r="K46" s="131"/>
      <c r="L46" s="130" t="s">
        <v>495</v>
      </c>
      <c r="M46" s="56" t="s">
        <v>514</v>
      </c>
    </row>
    <row r="47" spans="1:13" ht="15.75" hidden="1">
      <c r="A47" s="122"/>
      <c r="B47" s="17" t="s">
        <v>508</v>
      </c>
      <c r="C47" s="130" t="s">
        <v>522</v>
      </c>
      <c r="D47" s="131">
        <v>7.15</v>
      </c>
      <c r="E47" s="131">
        <v>8.02</v>
      </c>
      <c r="F47" s="131">
        <v>19.39</v>
      </c>
      <c r="G47" s="131">
        <v>178</v>
      </c>
      <c r="H47" s="131"/>
      <c r="I47" s="131"/>
      <c r="J47" s="131"/>
      <c r="K47" s="131"/>
      <c r="L47" s="130" t="s">
        <v>495</v>
      </c>
      <c r="M47" s="56" t="s">
        <v>510</v>
      </c>
    </row>
    <row r="48" spans="1:13" ht="15.75" hidden="1">
      <c r="A48" s="122"/>
      <c r="B48" s="17" t="s">
        <v>508</v>
      </c>
      <c r="C48" s="130" t="s">
        <v>522</v>
      </c>
      <c r="D48" s="131">
        <v>6.89</v>
      </c>
      <c r="E48" s="131">
        <v>8.77</v>
      </c>
      <c r="F48" s="131">
        <v>19.39</v>
      </c>
      <c r="G48" s="131">
        <v>184</v>
      </c>
      <c r="H48" s="131"/>
      <c r="I48" s="131"/>
      <c r="J48" s="131"/>
      <c r="K48" s="131"/>
      <c r="L48" s="130" t="s">
        <v>495</v>
      </c>
      <c r="M48" s="56" t="s">
        <v>515</v>
      </c>
    </row>
    <row r="49" spans="1:13" ht="15.75" hidden="1">
      <c r="A49" s="122"/>
      <c r="B49" s="17" t="s">
        <v>508</v>
      </c>
      <c r="C49" s="130" t="s">
        <v>522</v>
      </c>
      <c r="D49" s="131">
        <v>6.77</v>
      </c>
      <c r="E49" s="131">
        <v>7.61</v>
      </c>
      <c r="F49" s="131">
        <v>19.39</v>
      </c>
      <c r="G49" s="131">
        <v>173</v>
      </c>
      <c r="H49" s="131"/>
      <c r="I49" s="131"/>
      <c r="J49" s="131"/>
      <c r="K49" s="131"/>
      <c r="L49" s="130" t="s">
        <v>495</v>
      </c>
      <c r="M49" s="56" t="s">
        <v>516</v>
      </c>
    </row>
    <row r="50" spans="1:13" ht="15.75" hidden="1">
      <c r="A50" s="122"/>
      <c r="B50" s="17" t="s">
        <v>508</v>
      </c>
      <c r="C50" s="130" t="s">
        <v>522</v>
      </c>
      <c r="D50" s="131">
        <v>7.13</v>
      </c>
      <c r="E50" s="131">
        <v>8.02</v>
      </c>
      <c r="F50" s="131">
        <v>19.39</v>
      </c>
      <c r="G50" s="131">
        <v>178</v>
      </c>
      <c r="H50" s="131"/>
      <c r="I50" s="131"/>
      <c r="J50" s="131"/>
      <c r="K50" s="131"/>
      <c r="L50" s="130" t="s">
        <v>495</v>
      </c>
      <c r="M50" s="56" t="s">
        <v>517</v>
      </c>
    </row>
    <row r="51" spans="1:13" ht="15.75" hidden="1">
      <c r="A51" s="122"/>
      <c r="B51" s="17" t="s">
        <v>508</v>
      </c>
      <c r="C51" s="130" t="s">
        <v>522</v>
      </c>
      <c r="D51" s="131">
        <v>7.04</v>
      </c>
      <c r="E51" s="131">
        <v>7.94</v>
      </c>
      <c r="F51" s="131">
        <v>19.39</v>
      </c>
      <c r="G51" s="131">
        <v>177</v>
      </c>
      <c r="H51" s="131"/>
      <c r="I51" s="131"/>
      <c r="J51" s="131"/>
      <c r="K51" s="131"/>
      <c r="L51" s="130" t="s">
        <v>495</v>
      </c>
      <c r="M51" s="56" t="s">
        <v>518</v>
      </c>
    </row>
    <row r="52" spans="1:13" ht="15.75" hidden="1">
      <c r="A52" s="122"/>
      <c r="B52" s="17" t="s">
        <v>508</v>
      </c>
      <c r="C52" s="130" t="s">
        <v>522</v>
      </c>
      <c r="D52" s="131">
        <v>7.04</v>
      </c>
      <c r="E52" s="131">
        <v>7.94</v>
      </c>
      <c r="F52" s="131">
        <v>19.39</v>
      </c>
      <c r="G52" s="131">
        <v>177</v>
      </c>
      <c r="H52" s="131"/>
      <c r="I52" s="131"/>
      <c r="J52" s="131"/>
      <c r="K52" s="131"/>
      <c r="L52" s="130" t="s">
        <v>495</v>
      </c>
      <c r="M52" s="56" t="s">
        <v>520</v>
      </c>
    </row>
    <row r="53" spans="1:13" ht="15.75" hidden="1">
      <c r="A53" s="122"/>
      <c r="B53" s="17" t="s">
        <v>523</v>
      </c>
      <c r="C53" s="130" t="s">
        <v>511</v>
      </c>
      <c r="D53" s="131">
        <v>2.49</v>
      </c>
      <c r="E53" s="131">
        <v>3.93</v>
      </c>
      <c r="F53" s="131">
        <v>22.57</v>
      </c>
      <c r="G53" s="131">
        <v>136</v>
      </c>
      <c r="H53" s="131"/>
      <c r="I53" s="131"/>
      <c r="J53" s="131"/>
      <c r="K53" s="131"/>
      <c r="L53" s="130" t="s">
        <v>513</v>
      </c>
      <c r="M53" s="56" t="s">
        <v>524</v>
      </c>
    </row>
    <row r="54" spans="1:13" ht="15.75" hidden="1">
      <c r="A54" s="122"/>
      <c r="B54" s="17" t="s">
        <v>523</v>
      </c>
      <c r="C54" s="130" t="s">
        <v>511</v>
      </c>
      <c r="D54" s="131">
        <v>2.46</v>
      </c>
      <c r="E54" s="131">
        <v>3.93</v>
      </c>
      <c r="F54" s="131">
        <v>21.72</v>
      </c>
      <c r="G54" s="131">
        <v>132</v>
      </c>
      <c r="H54" s="131"/>
      <c r="I54" s="131"/>
      <c r="J54" s="131"/>
      <c r="K54" s="131"/>
      <c r="L54" s="130" t="s">
        <v>513</v>
      </c>
      <c r="M54" s="56" t="s">
        <v>505</v>
      </c>
    </row>
    <row r="55" spans="1:13" ht="15.75" hidden="1">
      <c r="A55" s="104" t="s">
        <v>525</v>
      </c>
      <c r="B55" s="17" t="s">
        <v>523</v>
      </c>
      <c r="C55" s="130" t="s">
        <v>511</v>
      </c>
      <c r="D55" s="131">
        <v>2.45</v>
      </c>
      <c r="E55" s="131">
        <v>3.93</v>
      </c>
      <c r="F55" s="131">
        <v>21.06</v>
      </c>
      <c r="G55" s="131">
        <v>129</v>
      </c>
      <c r="H55" s="131"/>
      <c r="I55" s="131"/>
      <c r="J55" s="131"/>
      <c r="K55" s="131"/>
      <c r="L55" s="130" t="s">
        <v>513</v>
      </c>
      <c r="M55" s="56" t="s">
        <v>507</v>
      </c>
    </row>
    <row r="56" spans="1:13" ht="16.5" customHeight="1" hidden="1">
      <c r="A56" s="104" t="s">
        <v>526</v>
      </c>
      <c r="B56" s="17" t="s">
        <v>523</v>
      </c>
      <c r="C56" s="130" t="s">
        <v>522</v>
      </c>
      <c r="D56" s="131">
        <v>3.32</v>
      </c>
      <c r="E56" s="131">
        <v>4.03</v>
      </c>
      <c r="F56" s="134">
        <v>31.4</v>
      </c>
      <c r="G56" s="131">
        <v>175</v>
      </c>
      <c r="H56" s="131"/>
      <c r="I56" s="131"/>
      <c r="J56" s="131"/>
      <c r="K56" s="131"/>
      <c r="L56" s="130" t="s">
        <v>513</v>
      </c>
      <c r="M56" s="56" t="s">
        <v>524</v>
      </c>
    </row>
    <row r="57" spans="1:13" ht="15.75" hidden="1">
      <c r="A57" s="104" t="s">
        <v>527</v>
      </c>
      <c r="B57" s="17" t="s">
        <v>523</v>
      </c>
      <c r="C57" s="130" t="s">
        <v>522</v>
      </c>
      <c r="D57" s="131">
        <v>3.28</v>
      </c>
      <c r="E57" s="131">
        <v>4.03</v>
      </c>
      <c r="F57" s="131">
        <v>30.13</v>
      </c>
      <c r="G57" s="131">
        <v>170</v>
      </c>
      <c r="H57" s="131"/>
      <c r="I57" s="131"/>
      <c r="J57" s="131"/>
      <c r="K57" s="131"/>
      <c r="L57" s="130" t="s">
        <v>513</v>
      </c>
      <c r="M57" s="56" t="s">
        <v>505</v>
      </c>
    </row>
    <row r="58" spans="1:13" ht="15.75" hidden="1">
      <c r="A58" s="122"/>
      <c r="B58" s="17" t="s">
        <v>523</v>
      </c>
      <c r="C58" s="130" t="s">
        <v>522</v>
      </c>
      <c r="D58" s="131">
        <v>3.26</v>
      </c>
      <c r="E58" s="131">
        <v>4.03</v>
      </c>
      <c r="F58" s="131">
        <v>29.14</v>
      </c>
      <c r="G58" s="131">
        <v>166</v>
      </c>
      <c r="H58" s="131"/>
      <c r="I58" s="131"/>
      <c r="J58" s="131"/>
      <c r="K58" s="131"/>
      <c r="L58" s="130" t="s">
        <v>513</v>
      </c>
      <c r="M58" s="56" t="s">
        <v>507</v>
      </c>
    </row>
    <row r="59" spans="1:13" ht="15.75" hidden="1">
      <c r="A59" s="122"/>
      <c r="B59" s="17" t="s">
        <v>528</v>
      </c>
      <c r="C59" s="130">
        <v>10</v>
      </c>
      <c r="D59" s="130">
        <v>0.08</v>
      </c>
      <c r="E59" s="130">
        <v>2.95</v>
      </c>
      <c r="F59" s="131">
        <v>0.13</v>
      </c>
      <c r="G59" s="131">
        <v>66</v>
      </c>
      <c r="H59" s="131"/>
      <c r="I59" s="131"/>
      <c r="J59" s="131"/>
      <c r="K59" s="131"/>
      <c r="L59" s="130" t="s">
        <v>519</v>
      </c>
      <c r="M59" s="17"/>
    </row>
    <row r="60" spans="1:13" ht="15.75" hidden="1">
      <c r="A60" s="104" t="s">
        <v>529</v>
      </c>
      <c r="B60" s="17" t="s">
        <v>530</v>
      </c>
      <c r="C60" s="130">
        <v>10</v>
      </c>
      <c r="D60" s="131">
        <v>2.32</v>
      </c>
      <c r="E60" s="131">
        <v>2.95</v>
      </c>
      <c r="F60" s="131">
        <v>0</v>
      </c>
      <c r="G60" s="131">
        <v>36</v>
      </c>
      <c r="H60" s="131"/>
      <c r="I60" s="131"/>
      <c r="J60" s="131"/>
      <c r="K60" s="131"/>
      <c r="L60" s="130" t="s">
        <v>521</v>
      </c>
      <c r="M60" s="56" t="s">
        <v>75</v>
      </c>
    </row>
    <row r="61" spans="1:13" ht="15.75" hidden="1">
      <c r="A61" s="104"/>
      <c r="B61" s="17" t="s">
        <v>530</v>
      </c>
      <c r="C61" s="130">
        <v>10</v>
      </c>
      <c r="D61" s="131">
        <v>2.63</v>
      </c>
      <c r="E61" s="131">
        <v>2.66</v>
      </c>
      <c r="F61" s="131">
        <v>0</v>
      </c>
      <c r="G61" s="131">
        <v>34</v>
      </c>
      <c r="H61" s="131"/>
      <c r="I61" s="131"/>
      <c r="J61" s="131"/>
      <c r="K61" s="131"/>
      <c r="L61" s="130" t="s">
        <v>521</v>
      </c>
      <c r="M61" s="56" t="s">
        <v>497</v>
      </c>
    </row>
    <row r="62" spans="1:13" ht="15.75" hidden="1">
      <c r="A62" s="122"/>
      <c r="B62" s="17" t="s">
        <v>530</v>
      </c>
      <c r="C62" s="130">
        <v>10</v>
      </c>
      <c r="D62" s="131">
        <v>2.46</v>
      </c>
      <c r="E62" s="131">
        <v>3.16</v>
      </c>
      <c r="F62" s="131">
        <v>0</v>
      </c>
      <c r="G62" s="131">
        <v>38</v>
      </c>
      <c r="H62" s="131"/>
      <c r="I62" s="131"/>
      <c r="J62" s="131"/>
      <c r="K62" s="131"/>
      <c r="L62" s="130" t="s">
        <v>521</v>
      </c>
      <c r="M62" s="56" t="s">
        <v>498</v>
      </c>
    </row>
    <row r="63" spans="1:13" ht="14.25" customHeight="1" hidden="1">
      <c r="A63" s="104" t="s">
        <v>531</v>
      </c>
      <c r="B63" s="17" t="s">
        <v>530</v>
      </c>
      <c r="C63" s="130">
        <v>10</v>
      </c>
      <c r="D63" s="131">
        <v>2.62</v>
      </c>
      <c r="E63" s="131">
        <v>2.66</v>
      </c>
      <c r="F63" s="150">
        <v>0</v>
      </c>
      <c r="G63" s="131">
        <v>34</v>
      </c>
      <c r="H63" s="131"/>
      <c r="I63" s="131"/>
      <c r="J63" s="131"/>
      <c r="K63" s="131"/>
      <c r="L63" s="130" t="s">
        <v>521</v>
      </c>
      <c r="M63" s="56" t="s">
        <v>499</v>
      </c>
    </row>
    <row r="64" spans="1:13" ht="15.75" hidden="1">
      <c r="A64" s="104"/>
      <c r="B64" s="17" t="s">
        <v>530</v>
      </c>
      <c r="C64" s="130">
        <v>10</v>
      </c>
      <c r="D64" s="131">
        <v>2.56</v>
      </c>
      <c r="E64" s="131">
        <v>2.61</v>
      </c>
      <c r="F64" s="131">
        <v>0</v>
      </c>
      <c r="G64" s="131">
        <v>34</v>
      </c>
      <c r="H64" s="131"/>
      <c r="I64" s="131"/>
      <c r="J64" s="131"/>
      <c r="K64" s="131"/>
      <c r="L64" s="130" t="s">
        <v>521</v>
      </c>
      <c r="M64" s="56" t="s">
        <v>500</v>
      </c>
    </row>
    <row r="65" spans="1:13" ht="15.75" hidden="1">
      <c r="A65" s="122"/>
      <c r="B65" s="17" t="s">
        <v>530</v>
      </c>
      <c r="C65" s="130">
        <v>15</v>
      </c>
      <c r="D65" s="131">
        <v>3.48</v>
      </c>
      <c r="E65" s="131">
        <v>4.43</v>
      </c>
      <c r="F65" s="131">
        <v>0</v>
      </c>
      <c r="G65" s="131">
        <v>54</v>
      </c>
      <c r="H65" s="131"/>
      <c r="I65" s="131"/>
      <c r="J65" s="131"/>
      <c r="K65" s="131"/>
      <c r="L65" s="130" t="s">
        <v>521</v>
      </c>
      <c r="M65" s="56" t="s">
        <v>75</v>
      </c>
    </row>
    <row r="66" spans="1:13" ht="15.75" hidden="1">
      <c r="A66" s="104" t="s">
        <v>532</v>
      </c>
      <c r="B66" s="17" t="s">
        <v>530</v>
      </c>
      <c r="C66" s="130">
        <v>15</v>
      </c>
      <c r="D66" s="131">
        <v>3.95</v>
      </c>
      <c r="E66" s="131">
        <v>3.99</v>
      </c>
      <c r="F66" s="131">
        <v>0</v>
      </c>
      <c r="G66" s="131">
        <v>52</v>
      </c>
      <c r="H66" s="131"/>
      <c r="I66" s="131"/>
      <c r="J66" s="131"/>
      <c r="K66" s="131"/>
      <c r="L66" s="130" t="s">
        <v>521</v>
      </c>
      <c r="M66" s="56" t="s">
        <v>497</v>
      </c>
    </row>
    <row r="67" spans="1:13" ht="15.75" hidden="1">
      <c r="A67" s="104"/>
      <c r="B67" s="17" t="s">
        <v>530</v>
      </c>
      <c r="C67" s="130">
        <v>15</v>
      </c>
      <c r="D67" s="131">
        <v>3.69</v>
      </c>
      <c r="E67" s="131">
        <v>4.74</v>
      </c>
      <c r="F67" s="131">
        <v>0</v>
      </c>
      <c r="G67" s="131">
        <v>57</v>
      </c>
      <c r="H67" s="131"/>
      <c r="I67" s="131"/>
      <c r="J67" s="131"/>
      <c r="K67" s="131"/>
      <c r="L67" s="130" t="s">
        <v>521</v>
      </c>
      <c r="M67" s="56" t="s">
        <v>498</v>
      </c>
    </row>
    <row r="68" spans="1:13" ht="15.75" hidden="1">
      <c r="A68" s="122"/>
      <c r="B68" s="17" t="s">
        <v>530</v>
      </c>
      <c r="C68" s="130">
        <v>15</v>
      </c>
      <c r="D68" s="131">
        <v>3.93</v>
      </c>
      <c r="E68" s="131">
        <v>3.99</v>
      </c>
      <c r="F68" s="131">
        <v>0</v>
      </c>
      <c r="G68" s="131">
        <v>52</v>
      </c>
      <c r="H68" s="131"/>
      <c r="I68" s="131"/>
      <c r="J68" s="131"/>
      <c r="K68" s="131"/>
      <c r="L68" s="130" t="s">
        <v>521</v>
      </c>
      <c r="M68" s="56" t="s">
        <v>499</v>
      </c>
    </row>
    <row r="69" spans="1:13" ht="15.75" hidden="1">
      <c r="A69" s="104" t="s">
        <v>533</v>
      </c>
      <c r="B69" s="17" t="s">
        <v>530</v>
      </c>
      <c r="C69" s="130">
        <v>15</v>
      </c>
      <c r="D69" s="131">
        <v>3.84</v>
      </c>
      <c r="E69" s="131">
        <v>3.92</v>
      </c>
      <c r="F69" s="131">
        <v>0</v>
      </c>
      <c r="G69" s="131">
        <v>51</v>
      </c>
      <c r="H69" s="131"/>
      <c r="I69" s="131"/>
      <c r="J69" s="131"/>
      <c r="K69" s="131"/>
      <c r="L69" s="130" t="s">
        <v>521</v>
      </c>
      <c r="M69" s="56" t="s">
        <v>500</v>
      </c>
    </row>
    <row r="70" spans="1:13" ht="15.75" hidden="1">
      <c r="A70" s="104"/>
      <c r="B70" s="17" t="s">
        <v>534</v>
      </c>
      <c r="C70" s="130">
        <v>25</v>
      </c>
      <c r="D70" s="130">
        <v>4.25</v>
      </c>
      <c r="E70" s="130">
        <v>2.13</v>
      </c>
      <c r="F70" s="131">
        <v>0</v>
      </c>
      <c r="G70" s="131">
        <v>36</v>
      </c>
      <c r="H70" s="131"/>
      <c r="I70" s="131"/>
      <c r="J70" s="131"/>
      <c r="K70" s="131"/>
      <c r="L70" s="130" t="s">
        <v>525</v>
      </c>
      <c r="M70" s="17"/>
    </row>
    <row r="71" spans="1:13" ht="31.5" hidden="1">
      <c r="A71" s="122"/>
      <c r="B71" s="17" t="s">
        <v>535</v>
      </c>
      <c r="C71" s="130">
        <v>40</v>
      </c>
      <c r="D71" s="131">
        <v>5.12</v>
      </c>
      <c r="E71" s="131"/>
      <c r="F71" s="131">
        <v>8.88</v>
      </c>
      <c r="G71" s="131">
        <v>103</v>
      </c>
      <c r="H71" s="131"/>
      <c r="I71" s="131"/>
      <c r="J71" s="131"/>
      <c r="K71" s="131"/>
      <c r="L71" s="130" t="s">
        <v>526</v>
      </c>
      <c r="M71" s="151" t="s">
        <v>536</v>
      </c>
    </row>
    <row r="72" spans="1:13" ht="15.75">
      <c r="A72" s="122"/>
      <c r="B72" s="17" t="s">
        <v>121</v>
      </c>
      <c r="C72" s="18">
        <v>30</v>
      </c>
      <c r="D72" s="62">
        <v>0.9</v>
      </c>
      <c r="E72" s="62">
        <v>1.6</v>
      </c>
      <c r="F72" s="58">
        <v>1.9</v>
      </c>
      <c r="G72" s="59">
        <v>25</v>
      </c>
      <c r="H72" s="61">
        <v>6.4</v>
      </c>
      <c r="I72" s="62">
        <v>6.2</v>
      </c>
      <c r="J72" s="62">
        <v>0.2</v>
      </c>
      <c r="K72" s="62">
        <v>3.3</v>
      </c>
      <c r="L72" s="51" t="s">
        <v>537</v>
      </c>
      <c r="M72" s="17"/>
    </row>
    <row r="73" spans="1:13" ht="15.75">
      <c r="A73" s="122"/>
      <c r="B73" s="17" t="s">
        <v>121</v>
      </c>
      <c r="C73" s="18">
        <v>50</v>
      </c>
      <c r="D73" s="62">
        <v>1.5</v>
      </c>
      <c r="E73" s="57">
        <v>2.7</v>
      </c>
      <c r="F73" s="57">
        <v>3.2</v>
      </c>
      <c r="G73" s="85">
        <v>42</v>
      </c>
      <c r="H73" s="57">
        <v>10.7</v>
      </c>
      <c r="I73" s="57">
        <v>10.3</v>
      </c>
      <c r="J73" s="57">
        <v>0.3</v>
      </c>
      <c r="K73" s="62">
        <v>5.5</v>
      </c>
      <c r="L73" s="51" t="s">
        <v>537</v>
      </c>
      <c r="M73" s="17"/>
    </row>
    <row r="74" spans="1:13" ht="15.75">
      <c r="A74" s="104" t="s">
        <v>538</v>
      </c>
      <c r="B74" s="17" t="s">
        <v>539</v>
      </c>
      <c r="C74" s="18">
        <v>30</v>
      </c>
      <c r="D74" s="62">
        <v>0.4</v>
      </c>
      <c r="E74" s="62">
        <v>1.9</v>
      </c>
      <c r="F74" s="58">
        <v>2.3</v>
      </c>
      <c r="G74" s="59">
        <v>28</v>
      </c>
      <c r="H74" s="61">
        <v>8.8</v>
      </c>
      <c r="I74" s="62">
        <v>4</v>
      </c>
      <c r="J74" s="62">
        <v>0.2</v>
      </c>
      <c r="K74" s="62">
        <v>2.9</v>
      </c>
      <c r="L74" s="51" t="s">
        <v>540</v>
      </c>
      <c r="M74" s="17"/>
    </row>
    <row r="75" spans="1:13" ht="15.75">
      <c r="A75" s="104" t="s">
        <v>538</v>
      </c>
      <c r="B75" s="17" t="s">
        <v>539</v>
      </c>
      <c r="C75" s="18">
        <v>50</v>
      </c>
      <c r="D75" s="62">
        <v>0.7</v>
      </c>
      <c r="E75" s="57">
        <v>3.2</v>
      </c>
      <c r="F75" s="57">
        <v>3.8</v>
      </c>
      <c r="G75" s="85">
        <v>47</v>
      </c>
      <c r="H75" s="57">
        <v>14.7</v>
      </c>
      <c r="I75" s="57">
        <v>6.7</v>
      </c>
      <c r="J75" s="57">
        <v>0.4</v>
      </c>
      <c r="K75" s="62">
        <v>4.8</v>
      </c>
      <c r="L75" s="51" t="s">
        <v>540</v>
      </c>
      <c r="M75" s="17"/>
    </row>
    <row r="76" spans="1:13" ht="15.75">
      <c r="A76" s="104" t="s">
        <v>538</v>
      </c>
      <c r="B76" s="17" t="s">
        <v>541</v>
      </c>
      <c r="C76" s="18">
        <v>30</v>
      </c>
      <c r="D76" s="57">
        <v>0.9</v>
      </c>
      <c r="E76" s="57">
        <v>1.9</v>
      </c>
      <c r="F76" s="57">
        <v>2.4</v>
      </c>
      <c r="G76" s="85">
        <v>29.8</v>
      </c>
      <c r="H76" s="22">
        <v>5.6</v>
      </c>
      <c r="I76" s="22">
        <v>5.9</v>
      </c>
      <c r="J76" s="22">
        <v>0.2</v>
      </c>
      <c r="K76" s="57">
        <v>2.8</v>
      </c>
      <c r="L76" s="51" t="s">
        <v>542</v>
      </c>
      <c r="M76" s="17"/>
    </row>
    <row r="77" spans="1:13" ht="15.75">
      <c r="A77" s="104" t="s">
        <v>538</v>
      </c>
      <c r="B77" s="17" t="s">
        <v>541</v>
      </c>
      <c r="C77" s="18">
        <v>50</v>
      </c>
      <c r="D77" s="57">
        <v>1.4</v>
      </c>
      <c r="E77" s="57">
        <v>3.1</v>
      </c>
      <c r="F77" s="57">
        <v>4</v>
      </c>
      <c r="G77" s="85">
        <v>49.7</v>
      </c>
      <c r="H77" s="22">
        <v>9.33</v>
      </c>
      <c r="I77" s="22">
        <v>9.8</v>
      </c>
      <c r="J77" s="22">
        <v>0.33</v>
      </c>
      <c r="K77" s="57">
        <v>4.7</v>
      </c>
      <c r="L77" s="51" t="s">
        <v>542</v>
      </c>
      <c r="M77" s="17"/>
    </row>
    <row r="78" spans="1:13" ht="15.75">
      <c r="A78" s="104" t="s">
        <v>543</v>
      </c>
      <c r="B78" s="17" t="s">
        <v>544</v>
      </c>
      <c r="C78" s="18">
        <v>30</v>
      </c>
      <c r="D78" s="57">
        <v>0.2</v>
      </c>
      <c r="E78" s="57">
        <v>1.8</v>
      </c>
      <c r="F78" s="57">
        <v>0.7</v>
      </c>
      <c r="G78" s="85">
        <v>20.2</v>
      </c>
      <c r="H78" s="22">
        <v>6.6</v>
      </c>
      <c r="I78" s="22">
        <v>4</v>
      </c>
      <c r="J78" s="22">
        <v>0.2</v>
      </c>
      <c r="K78" s="57">
        <v>2.9</v>
      </c>
      <c r="L78" s="51" t="s">
        <v>545</v>
      </c>
      <c r="M78" s="17"/>
    </row>
    <row r="79" spans="1:13" ht="15.75">
      <c r="A79" s="104"/>
      <c r="B79" s="17" t="s">
        <v>544</v>
      </c>
      <c r="C79" s="18">
        <v>50</v>
      </c>
      <c r="D79" s="57">
        <v>0.38</v>
      </c>
      <c r="E79" s="57">
        <v>3.04</v>
      </c>
      <c r="F79" s="57">
        <v>1.19</v>
      </c>
      <c r="G79" s="85">
        <v>33.65</v>
      </c>
      <c r="H79" s="22">
        <v>10.9</v>
      </c>
      <c r="I79" s="22">
        <v>6.65</v>
      </c>
      <c r="J79" s="22">
        <v>0.29</v>
      </c>
      <c r="K79" s="57">
        <v>4.75</v>
      </c>
      <c r="L79" s="51" t="s">
        <v>545</v>
      </c>
      <c r="M79" s="17"/>
    </row>
    <row r="80" spans="1:13" ht="15.75">
      <c r="A80" s="104" t="s">
        <v>546</v>
      </c>
      <c r="B80" s="17" t="s">
        <v>547</v>
      </c>
      <c r="C80" s="18">
        <v>30</v>
      </c>
      <c r="D80" s="57">
        <v>0.3</v>
      </c>
      <c r="E80" s="57">
        <v>1.9</v>
      </c>
      <c r="F80" s="57">
        <v>1.4</v>
      </c>
      <c r="G80" s="85">
        <v>23.7</v>
      </c>
      <c r="H80" s="22">
        <v>5.3</v>
      </c>
      <c r="I80" s="22">
        <v>5.3</v>
      </c>
      <c r="J80" s="22">
        <v>0.3</v>
      </c>
      <c r="K80" s="57">
        <v>6.1</v>
      </c>
      <c r="L80" s="51" t="s">
        <v>548</v>
      </c>
      <c r="M80" s="56"/>
    </row>
    <row r="81" spans="1:13" ht="15.75">
      <c r="A81" s="104"/>
      <c r="B81" s="17" t="s">
        <v>547</v>
      </c>
      <c r="C81" s="18">
        <v>50</v>
      </c>
      <c r="D81" s="57">
        <v>0.6</v>
      </c>
      <c r="E81" s="57">
        <v>3.1</v>
      </c>
      <c r="F81" s="57">
        <v>2.4</v>
      </c>
      <c r="G81" s="85">
        <v>39.6</v>
      </c>
      <c r="H81" s="22">
        <v>8.8</v>
      </c>
      <c r="I81" s="22">
        <v>8.9</v>
      </c>
      <c r="J81" s="22">
        <v>0.4</v>
      </c>
      <c r="K81" s="57">
        <v>10.2</v>
      </c>
      <c r="L81" s="51" t="s">
        <v>548</v>
      </c>
      <c r="M81" s="56"/>
    </row>
    <row r="82" spans="1:13" ht="15.75">
      <c r="A82" s="122"/>
      <c r="B82" s="17" t="s">
        <v>549</v>
      </c>
      <c r="C82" s="18">
        <v>30</v>
      </c>
      <c r="D82" s="57">
        <v>0.3</v>
      </c>
      <c r="E82" s="57">
        <v>1.9</v>
      </c>
      <c r="F82" s="57">
        <v>1</v>
      </c>
      <c r="G82" s="85">
        <v>22.1</v>
      </c>
      <c r="H82" s="22">
        <v>9.9</v>
      </c>
      <c r="I82" s="22">
        <v>5.6</v>
      </c>
      <c r="J82" s="22">
        <v>0.3</v>
      </c>
      <c r="K82" s="57">
        <v>7.5</v>
      </c>
      <c r="L82" s="51" t="s">
        <v>548</v>
      </c>
      <c r="M82" s="56"/>
    </row>
    <row r="83" spans="1:13" ht="15.75">
      <c r="A83" s="104" t="s">
        <v>550</v>
      </c>
      <c r="B83" s="17" t="s">
        <v>549</v>
      </c>
      <c r="C83" s="18">
        <v>50</v>
      </c>
      <c r="D83" s="57">
        <v>0.6</v>
      </c>
      <c r="E83" s="57">
        <v>3.1</v>
      </c>
      <c r="F83" s="57">
        <v>1.7</v>
      </c>
      <c r="G83" s="85">
        <v>36.9</v>
      </c>
      <c r="H83" s="22">
        <v>16.5</v>
      </c>
      <c r="I83" s="22">
        <v>9.3</v>
      </c>
      <c r="J83" s="22">
        <v>0.4</v>
      </c>
      <c r="K83" s="57">
        <v>12.5</v>
      </c>
      <c r="L83" s="51" t="s">
        <v>548</v>
      </c>
      <c r="M83" s="56"/>
    </row>
    <row r="84" spans="1:13" ht="15.75">
      <c r="A84" s="104" t="s">
        <v>551</v>
      </c>
      <c r="B84" s="17" t="s">
        <v>552</v>
      </c>
      <c r="C84" s="18">
        <v>30</v>
      </c>
      <c r="D84" s="22">
        <v>0.2</v>
      </c>
      <c r="E84" s="22">
        <v>1.85</v>
      </c>
      <c r="F84" s="22">
        <v>1.12</v>
      </c>
      <c r="G84" s="52">
        <v>22.26</v>
      </c>
      <c r="H84" s="22">
        <v>5.6</v>
      </c>
      <c r="I84" s="22">
        <v>4.88</v>
      </c>
      <c r="J84" s="22">
        <v>0.22</v>
      </c>
      <c r="K84" s="22">
        <v>5.03</v>
      </c>
      <c r="L84" s="51" t="s">
        <v>553</v>
      </c>
      <c r="M84" s="56" t="s">
        <v>554</v>
      </c>
    </row>
    <row r="85" spans="1:13" ht="15.75">
      <c r="A85" s="104"/>
      <c r="B85" s="17" t="s">
        <v>552</v>
      </c>
      <c r="C85" s="18">
        <v>50</v>
      </c>
      <c r="D85" s="22">
        <v>0.5</v>
      </c>
      <c r="E85" s="22">
        <v>3.1</v>
      </c>
      <c r="F85" s="22">
        <v>1.9</v>
      </c>
      <c r="G85" s="52">
        <v>37.1</v>
      </c>
      <c r="H85" s="22">
        <v>9.3</v>
      </c>
      <c r="I85" s="22">
        <v>8.3</v>
      </c>
      <c r="J85" s="22">
        <v>0.4</v>
      </c>
      <c r="K85" s="22">
        <v>5.3</v>
      </c>
      <c r="L85" s="51" t="s">
        <v>553</v>
      </c>
      <c r="M85" s="56" t="s">
        <v>554</v>
      </c>
    </row>
    <row r="86" spans="1:13" ht="15.75">
      <c r="A86" s="122"/>
      <c r="B86" s="17" t="s">
        <v>552</v>
      </c>
      <c r="C86" s="18">
        <v>30</v>
      </c>
      <c r="D86" s="22">
        <v>0.3</v>
      </c>
      <c r="E86" s="22">
        <v>1.8</v>
      </c>
      <c r="F86" s="22">
        <v>0.9</v>
      </c>
      <c r="G86" s="52">
        <v>21.4</v>
      </c>
      <c r="H86" s="22">
        <v>8</v>
      </c>
      <c r="I86" s="22">
        <v>4.88</v>
      </c>
      <c r="J86" s="22">
        <v>0.2</v>
      </c>
      <c r="K86" s="22">
        <v>5.7</v>
      </c>
      <c r="L86" s="51" t="s">
        <v>553</v>
      </c>
      <c r="M86" s="56" t="s">
        <v>555</v>
      </c>
    </row>
    <row r="87" spans="1:13" ht="15.75">
      <c r="A87" s="104" t="s">
        <v>556</v>
      </c>
      <c r="B87" s="17" t="s">
        <v>552</v>
      </c>
      <c r="C87" s="18">
        <v>50</v>
      </c>
      <c r="D87" s="22">
        <v>0.5</v>
      </c>
      <c r="E87" s="22">
        <v>3</v>
      </c>
      <c r="F87" s="22">
        <v>1.5</v>
      </c>
      <c r="G87" s="52">
        <v>35.7</v>
      </c>
      <c r="H87" s="22">
        <v>13.4</v>
      </c>
      <c r="I87" s="22">
        <v>8.3</v>
      </c>
      <c r="J87" s="22">
        <v>0.4</v>
      </c>
      <c r="K87" s="22">
        <v>9.5</v>
      </c>
      <c r="L87" s="51" t="s">
        <v>553</v>
      </c>
      <c r="M87" s="56" t="s">
        <v>555</v>
      </c>
    </row>
    <row r="88" spans="1:13" ht="15.75">
      <c r="A88" s="122"/>
      <c r="B88" s="17" t="s">
        <v>557</v>
      </c>
      <c r="C88" s="18">
        <v>30</v>
      </c>
      <c r="D88" s="57">
        <v>0.4</v>
      </c>
      <c r="E88" s="57">
        <v>1.6</v>
      </c>
      <c r="F88" s="57">
        <v>1.9</v>
      </c>
      <c r="G88" s="85">
        <v>23.3</v>
      </c>
      <c r="H88" s="22">
        <v>7.1</v>
      </c>
      <c r="I88" s="22">
        <v>5.4</v>
      </c>
      <c r="J88" s="22">
        <v>0.2</v>
      </c>
      <c r="K88" s="57">
        <v>5.6</v>
      </c>
      <c r="L88" s="51" t="s">
        <v>558</v>
      </c>
      <c r="M88" s="17"/>
    </row>
    <row r="89" spans="1:13" ht="15.75">
      <c r="A89" s="122"/>
      <c r="B89" s="17" t="s">
        <v>557</v>
      </c>
      <c r="C89" s="18">
        <v>50</v>
      </c>
      <c r="D89" s="57">
        <v>0.7</v>
      </c>
      <c r="E89" s="57">
        <v>2.7</v>
      </c>
      <c r="F89" s="57">
        <v>3.2</v>
      </c>
      <c r="G89" s="85">
        <v>38.8</v>
      </c>
      <c r="H89" s="22">
        <f>H88/30*50</f>
        <v>11.833333333333334</v>
      </c>
      <c r="I89" s="22">
        <f>I88/30*50</f>
        <v>9.000000000000002</v>
      </c>
      <c r="J89" s="22">
        <f>J88/30*50</f>
        <v>0.33333333333333337</v>
      </c>
      <c r="K89" s="22">
        <f>K88/30*50</f>
        <v>9.333333333333332</v>
      </c>
      <c r="L89" s="51" t="s">
        <v>558</v>
      </c>
      <c r="M89" s="17"/>
    </row>
    <row r="90" spans="1:13" ht="15.75">
      <c r="A90" s="104" t="s">
        <v>559</v>
      </c>
      <c r="B90" s="17" t="s">
        <v>560</v>
      </c>
      <c r="C90" s="18">
        <v>30</v>
      </c>
      <c r="D90" s="22">
        <v>0.3</v>
      </c>
      <c r="E90" s="22">
        <v>1.6</v>
      </c>
      <c r="F90" s="22">
        <v>1.6</v>
      </c>
      <c r="G90" s="52">
        <v>21.4</v>
      </c>
      <c r="H90" s="22">
        <v>6.5</v>
      </c>
      <c r="I90" s="22">
        <v>5.9</v>
      </c>
      <c r="J90" s="22">
        <v>0.3</v>
      </c>
      <c r="K90" s="22">
        <v>3.8</v>
      </c>
      <c r="L90" s="51" t="s">
        <v>561</v>
      </c>
      <c r="M90" s="17"/>
    </row>
    <row r="91" spans="1:13" ht="15.75">
      <c r="A91" s="104"/>
      <c r="B91" s="17" t="s">
        <v>560</v>
      </c>
      <c r="C91" s="18">
        <v>50</v>
      </c>
      <c r="D91" s="22">
        <v>0.4</v>
      </c>
      <c r="E91" s="22">
        <v>2.6</v>
      </c>
      <c r="F91" s="22">
        <v>2.6</v>
      </c>
      <c r="G91" s="52">
        <v>35.7</v>
      </c>
      <c r="H91" s="22">
        <v>10.9</v>
      </c>
      <c r="I91" s="22">
        <v>9.8</v>
      </c>
      <c r="J91" s="22">
        <v>0.5</v>
      </c>
      <c r="K91" s="22">
        <v>6.3</v>
      </c>
      <c r="L91" s="51" t="s">
        <v>561</v>
      </c>
      <c r="M91" s="17"/>
    </row>
    <row r="92" spans="1:13" ht="15.75">
      <c r="A92" s="104" t="s">
        <v>562</v>
      </c>
      <c r="B92" s="17" t="s">
        <v>563</v>
      </c>
      <c r="C92" s="18">
        <v>30</v>
      </c>
      <c r="D92" s="57">
        <v>0.42</v>
      </c>
      <c r="E92" s="57">
        <v>1.58</v>
      </c>
      <c r="F92" s="57">
        <v>2.64</v>
      </c>
      <c r="G92" s="85">
        <v>26.46</v>
      </c>
      <c r="H92" s="22">
        <v>5.52</v>
      </c>
      <c r="I92" s="22">
        <v>5.04</v>
      </c>
      <c r="J92" s="22">
        <v>0.31</v>
      </c>
      <c r="K92" s="57">
        <v>4.2</v>
      </c>
      <c r="L92" s="51" t="s">
        <v>564</v>
      </c>
      <c r="M92" s="17"/>
    </row>
    <row r="93" spans="1:13" ht="15.75">
      <c r="A93" s="104"/>
      <c r="B93" s="17" t="s">
        <v>563</v>
      </c>
      <c r="C93" s="18">
        <v>50</v>
      </c>
      <c r="D93" s="57">
        <v>0.7</v>
      </c>
      <c r="E93" s="57">
        <v>2.6</v>
      </c>
      <c r="F93" s="57">
        <v>4.4</v>
      </c>
      <c r="G93" s="85">
        <v>44.1</v>
      </c>
      <c r="H93" s="22">
        <f>H92/30*50</f>
        <v>9.2</v>
      </c>
      <c r="I93" s="22">
        <f>I92/30*50</f>
        <v>8.4</v>
      </c>
      <c r="J93" s="22">
        <f>J92/30*50</f>
        <v>0.5166666666666666</v>
      </c>
      <c r="K93" s="22">
        <f>K92/30*50</f>
        <v>7.000000000000001</v>
      </c>
      <c r="L93" s="51" t="s">
        <v>564</v>
      </c>
      <c r="M93" s="17"/>
    </row>
    <row r="94" spans="1:13" ht="15.75">
      <c r="A94" s="104" t="s">
        <v>565</v>
      </c>
      <c r="B94" s="17" t="s">
        <v>2061</v>
      </c>
      <c r="C94" s="18">
        <v>30</v>
      </c>
      <c r="D94" s="22">
        <v>0.25</v>
      </c>
      <c r="E94" s="22">
        <v>1.53</v>
      </c>
      <c r="F94" s="22">
        <v>0.78</v>
      </c>
      <c r="G94" s="52">
        <v>17.94</v>
      </c>
      <c r="H94" s="22">
        <v>6.98</v>
      </c>
      <c r="I94" s="22">
        <v>4.03</v>
      </c>
      <c r="J94" s="22">
        <v>0.18</v>
      </c>
      <c r="K94" s="22">
        <v>1.67</v>
      </c>
      <c r="L94" s="51" t="s">
        <v>566</v>
      </c>
      <c r="M94" s="17"/>
    </row>
    <row r="95" spans="1:13" ht="15.75">
      <c r="A95" s="104"/>
      <c r="B95" s="17" t="s">
        <v>2061</v>
      </c>
      <c r="C95" s="18">
        <v>40</v>
      </c>
      <c r="D95" s="22">
        <v>0.3</v>
      </c>
      <c r="E95" s="22">
        <v>2</v>
      </c>
      <c r="F95" s="22">
        <v>1</v>
      </c>
      <c r="G95" s="52">
        <v>24</v>
      </c>
      <c r="H95" s="22">
        <v>9.3</v>
      </c>
      <c r="I95" s="22">
        <v>5.4</v>
      </c>
      <c r="J95" s="22">
        <v>0.2</v>
      </c>
      <c r="K95" s="22">
        <v>2.2</v>
      </c>
      <c r="L95" s="51" t="s">
        <v>566</v>
      </c>
      <c r="M95" s="17"/>
    </row>
    <row r="96" spans="1:13" ht="15.75">
      <c r="A96" s="104"/>
      <c r="B96" s="17" t="s">
        <v>2061</v>
      </c>
      <c r="C96" s="18">
        <v>50</v>
      </c>
      <c r="D96" s="22">
        <v>0.4</v>
      </c>
      <c r="E96" s="22">
        <v>2.6</v>
      </c>
      <c r="F96" s="22">
        <v>1.3</v>
      </c>
      <c r="G96" s="52">
        <v>30</v>
      </c>
      <c r="H96" s="22">
        <v>11.6</v>
      </c>
      <c r="I96" s="22">
        <v>6.7</v>
      </c>
      <c r="J96" s="22">
        <v>0.3</v>
      </c>
      <c r="K96" s="22">
        <v>2.8</v>
      </c>
      <c r="L96" s="51" t="s">
        <v>566</v>
      </c>
      <c r="M96" s="17"/>
    </row>
    <row r="97" spans="1:13" ht="15.75">
      <c r="A97" s="104"/>
      <c r="B97" s="17" t="s">
        <v>568</v>
      </c>
      <c r="C97" s="18">
        <v>40</v>
      </c>
      <c r="D97" s="22">
        <v>0.5</v>
      </c>
      <c r="E97" s="22">
        <v>2</v>
      </c>
      <c r="F97" s="22">
        <v>2.2</v>
      </c>
      <c r="G97" s="52">
        <v>34</v>
      </c>
      <c r="H97" s="22">
        <v>17.9</v>
      </c>
      <c r="I97" s="22">
        <v>5.3</v>
      </c>
      <c r="J97" s="22">
        <v>0.2</v>
      </c>
      <c r="K97" s="22">
        <v>14</v>
      </c>
      <c r="L97" s="51" t="s">
        <v>59</v>
      </c>
      <c r="M97" s="17"/>
    </row>
    <row r="98" spans="1:13" ht="15.75">
      <c r="A98" s="104" t="s">
        <v>567</v>
      </c>
      <c r="B98" s="17" t="s">
        <v>568</v>
      </c>
      <c r="C98" s="18">
        <v>30</v>
      </c>
      <c r="D98" s="50">
        <v>0.41</v>
      </c>
      <c r="E98" s="50">
        <v>1.501</v>
      </c>
      <c r="F98" s="50">
        <v>1.6700000000000002</v>
      </c>
      <c r="G98" s="42">
        <v>25.8</v>
      </c>
      <c r="H98" s="19">
        <v>13.4</v>
      </c>
      <c r="I98" s="19">
        <v>3.94</v>
      </c>
      <c r="J98" s="19">
        <v>0.16</v>
      </c>
      <c r="K98" s="50">
        <v>10.5</v>
      </c>
      <c r="L98" s="51" t="s">
        <v>59</v>
      </c>
      <c r="M98" s="56"/>
    </row>
    <row r="99" spans="1:13" ht="15.75">
      <c r="A99" s="104"/>
      <c r="B99" s="17" t="s">
        <v>568</v>
      </c>
      <c r="C99" s="18">
        <v>50</v>
      </c>
      <c r="D99" s="50">
        <v>0.7</v>
      </c>
      <c r="E99" s="50">
        <v>2.5</v>
      </c>
      <c r="F99" s="50">
        <v>2.8</v>
      </c>
      <c r="G99" s="42">
        <v>43</v>
      </c>
      <c r="H99" s="50">
        <v>22.3</v>
      </c>
      <c r="I99" s="50">
        <v>6.6</v>
      </c>
      <c r="J99" s="50">
        <v>0.3</v>
      </c>
      <c r="K99" s="50">
        <v>17.5</v>
      </c>
      <c r="L99" s="51" t="s">
        <v>59</v>
      </c>
      <c r="M99" s="56"/>
    </row>
    <row r="100" spans="1:13" ht="15.75">
      <c r="A100" s="104"/>
      <c r="B100" s="17" t="s">
        <v>568</v>
      </c>
      <c r="C100" s="18">
        <v>60</v>
      </c>
      <c r="D100" s="50">
        <v>0.8</v>
      </c>
      <c r="E100" s="50">
        <v>3</v>
      </c>
      <c r="F100" s="50">
        <v>3.4</v>
      </c>
      <c r="G100" s="42">
        <v>52</v>
      </c>
      <c r="H100" s="50">
        <v>26.8</v>
      </c>
      <c r="I100" s="50">
        <v>7.9</v>
      </c>
      <c r="J100" s="50">
        <v>0.4</v>
      </c>
      <c r="K100" s="50">
        <v>21</v>
      </c>
      <c r="L100" s="51" t="s">
        <v>59</v>
      </c>
      <c r="M100" s="56"/>
    </row>
    <row r="101" spans="1:13" ht="15.75">
      <c r="A101" s="104"/>
      <c r="B101" s="17" t="s">
        <v>209</v>
      </c>
      <c r="C101" s="18">
        <v>40</v>
      </c>
      <c r="D101" s="50">
        <v>0.5</v>
      </c>
      <c r="E101" s="50">
        <v>2</v>
      </c>
      <c r="F101" s="50">
        <v>2.4</v>
      </c>
      <c r="G101" s="42">
        <v>35</v>
      </c>
      <c r="H101" s="50">
        <v>14.9</v>
      </c>
      <c r="I101" s="50">
        <v>6.1</v>
      </c>
      <c r="J101" s="50">
        <v>0.2</v>
      </c>
      <c r="K101" s="50">
        <v>13</v>
      </c>
      <c r="L101" s="51" t="s">
        <v>59</v>
      </c>
      <c r="M101" s="56"/>
    </row>
    <row r="102" spans="1:13" ht="15.75">
      <c r="A102" s="122"/>
      <c r="B102" s="17" t="s">
        <v>209</v>
      </c>
      <c r="C102" s="18">
        <v>30</v>
      </c>
      <c r="D102" s="50">
        <v>0.41</v>
      </c>
      <c r="E102" s="50">
        <v>1.501</v>
      </c>
      <c r="F102" s="50">
        <v>1.7700000000000002</v>
      </c>
      <c r="G102" s="42">
        <v>26.2</v>
      </c>
      <c r="H102" s="50">
        <v>11.2</v>
      </c>
      <c r="I102" s="50">
        <v>4.55</v>
      </c>
      <c r="J102" s="50">
        <v>0.15</v>
      </c>
      <c r="K102" s="50">
        <v>9.73</v>
      </c>
      <c r="L102" s="51" t="s">
        <v>59</v>
      </c>
      <c r="M102" s="56"/>
    </row>
    <row r="103" spans="1:13" ht="15.75">
      <c r="A103" s="104" t="s">
        <v>569</v>
      </c>
      <c r="B103" s="17" t="s">
        <v>58</v>
      </c>
      <c r="C103" s="18">
        <v>50</v>
      </c>
      <c r="D103" s="50">
        <v>0.7</v>
      </c>
      <c r="E103" s="50">
        <v>2.5</v>
      </c>
      <c r="F103" s="50">
        <v>3</v>
      </c>
      <c r="G103" s="42">
        <v>44</v>
      </c>
      <c r="H103" s="50">
        <v>18.7</v>
      </c>
      <c r="I103" s="50">
        <v>7.6</v>
      </c>
      <c r="J103" s="50">
        <v>0.30000000000000004</v>
      </c>
      <c r="K103" s="50">
        <v>16.2</v>
      </c>
      <c r="L103" s="51" t="s">
        <v>59</v>
      </c>
      <c r="M103" s="56"/>
    </row>
    <row r="104" spans="1:13" ht="15.75">
      <c r="A104" s="104" t="s">
        <v>570</v>
      </c>
      <c r="B104" s="17" t="s">
        <v>199</v>
      </c>
      <c r="C104" s="18">
        <v>30</v>
      </c>
      <c r="D104" s="57">
        <v>0.4</v>
      </c>
      <c r="E104" s="57">
        <v>1.6</v>
      </c>
      <c r="F104" s="57">
        <v>2.6</v>
      </c>
      <c r="G104" s="85">
        <v>26</v>
      </c>
      <c r="H104" s="22">
        <v>6.4</v>
      </c>
      <c r="I104" s="22">
        <v>6.6</v>
      </c>
      <c r="J104" s="22">
        <v>0.2</v>
      </c>
      <c r="K104" s="57">
        <v>3.6</v>
      </c>
      <c r="L104" s="51" t="s">
        <v>200</v>
      </c>
      <c r="M104" s="17"/>
    </row>
    <row r="105" spans="1:13" ht="15.75">
      <c r="A105" s="104"/>
      <c r="B105" s="17" t="s">
        <v>199</v>
      </c>
      <c r="C105" s="18">
        <v>50</v>
      </c>
      <c r="D105" s="57">
        <v>0.7</v>
      </c>
      <c r="E105" s="57">
        <v>2.6</v>
      </c>
      <c r="F105" s="57">
        <v>4.3</v>
      </c>
      <c r="G105" s="85">
        <v>43.3</v>
      </c>
      <c r="H105" s="22">
        <v>10.7</v>
      </c>
      <c r="I105" s="22">
        <v>11</v>
      </c>
      <c r="J105" s="22">
        <v>0.4</v>
      </c>
      <c r="K105" s="57">
        <v>6</v>
      </c>
      <c r="L105" s="51" t="s">
        <v>200</v>
      </c>
      <c r="M105" s="17"/>
    </row>
    <row r="106" spans="1:13" ht="15.75">
      <c r="A106" s="104"/>
      <c r="B106" s="17" t="s">
        <v>199</v>
      </c>
      <c r="C106" s="18">
        <v>60</v>
      </c>
      <c r="D106" s="57">
        <v>0.8</v>
      </c>
      <c r="E106" s="57">
        <v>3.1</v>
      </c>
      <c r="F106" s="57">
        <v>5.2</v>
      </c>
      <c r="G106" s="85">
        <v>52</v>
      </c>
      <c r="H106" s="57">
        <v>12.8</v>
      </c>
      <c r="I106" s="57">
        <v>13.2</v>
      </c>
      <c r="J106" s="57">
        <v>0.5</v>
      </c>
      <c r="K106" s="57">
        <v>7.2</v>
      </c>
      <c r="L106" s="51" t="s">
        <v>200</v>
      </c>
      <c r="M106" s="17"/>
    </row>
    <row r="107" spans="1:13" ht="15.75">
      <c r="A107" s="104" t="s">
        <v>571</v>
      </c>
      <c r="B107" s="17" t="s">
        <v>572</v>
      </c>
      <c r="C107" s="18">
        <v>30</v>
      </c>
      <c r="D107" s="57">
        <v>0.5</v>
      </c>
      <c r="E107" s="57">
        <v>1.3</v>
      </c>
      <c r="F107" s="57">
        <v>3.8</v>
      </c>
      <c r="G107" s="85">
        <v>28.9</v>
      </c>
      <c r="H107" s="22">
        <v>5.6</v>
      </c>
      <c r="I107" s="22">
        <v>6.2</v>
      </c>
      <c r="J107" s="22">
        <v>0.3</v>
      </c>
      <c r="K107" s="57">
        <v>5.6</v>
      </c>
      <c r="L107" s="51" t="s">
        <v>573</v>
      </c>
      <c r="M107" s="17"/>
    </row>
    <row r="108" spans="1:13" ht="15.75">
      <c r="A108" s="104"/>
      <c r="B108" s="17" t="s">
        <v>572</v>
      </c>
      <c r="C108" s="18">
        <v>50</v>
      </c>
      <c r="D108" s="57">
        <v>0.9</v>
      </c>
      <c r="E108" s="57">
        <v>2.2</v>
      </c>
      <c r="F108" s="57">
        <v>6.4</v>
      </c>
      <c r="G108" s="85">
        <v>48.2</v>
      </c>
      <c r="H108" s="22">
        <v>9.4</v>
      </c>
      <c r="I108" s="22">
        <v>10.3</v>
      </c>
      <c r="J108" s="22">
        <v>0.4</v>
      </c>
      <c r="K108" s="57">
        <v>9.4</v>
      </c>
      <c r="L108" s="51" t="s">
        <v>573</v>
      </c>
      <c r="M108" s="17"/>
    </row>
    <row r="109" spans="1:13" ht="15.75">
      <c r="A109" s="104" t="s">
        <v>574</v>
      </c>
      <c r="B109" s="17" t="s">
        <v>575</v>
      </c>
      <c r="C109" s="18">
        <v>30</v>
      </c>
      <c r="D109" s="57">
        <v>0.5</v>
      </c>
      <c r="E109" s="57">
        <v>1.6</v>
      </c>
      <c r="F109" s="57">
        <v>3.4</v>
      </c>
      <c r="G109" s="85">
        <v>30.1</v>
      </c>
      <c r="H109" s="22">
        <v>4.8</v>
      </c>
      <c r="I109" s="22">
        <v>7</v>
      </c>
      <c r="J109" s="22">
        <v>0.3</v>
      </c>
      <c r="K109" s="57">
        <v>7.2</v>
      </c>
      <c r="L109" s="51" t="s">
        <v>576</v>
      </c>
      <c r="M109" s="17"/>
    </row>
    <row r="110" spans="1:13" ht="15.75">
      <c r="A110" s="104"/>
      <c r="B110" s="17" t="s">
        <v>575</v>
      </c>
      <c r="C110" s="18">
        <v>50</v>
      </c>
      <c r="D110" s="57">
        <v>0.9</v>
      </c>
      <c r="E110" s="57">
        <v>2.7</v>
      </c>
      <c r="F110" s="57">
        <v>5.7</v>
      </c>
      <c r="G110" s="85">
        <v>50.2</v>
      </c>
      <c r="H110" s="22">
        <f>H109/30*50</f>
        <v>8</v>
      </c>
      <c r="I110" s="22">
        <f>I109/30*50</f>
        <v>11.666666666666666</v>
      </c>
      <c r="J110" s="22">
        <f>J109/30*50</f>
        <v>0.5</v>
      </c>
      <c r="K110" s="22">
        <f>K109/30*50</f>
        <v>12.000000000000002</v>
      </c>
      <c r="L110" s="51" t="s">
        <v>576</v>
      </c>
      <c r="M110" s="17"/>
    </row>
    <row r="111" spans="1:13" ht="15.75">
      <c r="A111" s="122"/>
      <c r="B111" s="17" t="s">
        <v>577</v>
      </c>
      <c r="C111" s="18">
        <v>30</v>
      </c>
      <c r="D111" s="57">
        <v>0.6</v>
      </c>
      <c r="E111" s="57">
        <v>1.6</v>
      </c>
      <c r="F111" s="57">
        <v>2.9</v>
      </c>
      <c r="G111" s="85">
        <v>28.3</v>
      </c>
      <c r="H111" s="22">
        <v>7.9</v>
      </c>
      <c r="I111" s="22">
        <v>7.1</v>
      </c>
      <c r="J111" s="22">
        <v>0.3</v>
      </c>
      <c r="K111" s="57">
        <v>4.7</v>
      </c>
      <c r="L111" s="51" t="s">
        <v>578</v>
      </c>
      <c r="M111" s="17"/>
    </row>
    <row r="112" spans="1:13" ht="15.75">
      <c r="A112" s="122"/>
      <c r="B112" s="17" t="s">
        <v>577</v>
      </c>
      <c r="C112" s="18">
        <v>50</v>
      </c>
      <c r="D112" s="57">
        <v>1</v>
      </c>
      <c r="E112" s="57">
        <v>2.6</v>
      </c>
      <c r="F112" s="57">
        <v>4.9</v>
      </c>
      <c r="G112" s="85">
        <v>47.1</v>
      </c>
      <c r="H112" s="22">
        <v>13.2</v>
      </c>
      <c r="I112" s="22">
        <v>11.9</v>
      </c>
      <c r="J112" s="22">
        <v>0.4</v>
      </c>
      <c r="K112" s="57">
        <v>7.8</v>
      </c>
      <c r="L112" s="51" t="s">
        <v>578</v>
      </c>
      <c r="M112" s="17"/>
    </row>
    <row r="113" spans="1:13" ht="15.75">
      <c r="A113" s="104" t="s">
        <v>579</v>
      </c>
      <c r="B113" s="17" t="s">
        <v>78</v>
      </c>
      <c r="C113" s="18">
        <v>30</v>
      </c>
      <c r="D113" s="66">
        <v>0.26</v>
      </c>
      <c r="E113" s="66">
        <v>1.7</v>
      </c>
      <c r="F113" s="66">
        <v>1.3</v>
      </c>
      <c r="G113" s="67">
        <v>22</v>
      </c>
      <c r="H113" s="66">
        <v>2.3</v>
      </c>
      <c r="I113" s="66">
        <v>1.3</v>
      </c>
      <c r="J113" s="66">
        <v>0.3</v>
      </c>
      <c r="K113" s="66">
        <v>5.3</v>
      </c>
      <c r="L113" s="16" t="s">
        <v>79</v>
      </c>
      <c r="M113" s="17"/>
    </row>
    <row r="114" spans="1:13" ht="15.75">
      <c r="A114" s="104"/>
      <c r="B114" s="17" t="s">
        <v>78</v>
      </c>
      <c r="C114" s="18">
        <v>50</v>
      </c>
      <c r="D114" s="66">
        <v>0.5</v>
      </c>
      <c r="E114" s="66">
        <v>2.8</v>
      </c>
      <c r="F114" s="66">
        <v>2.2</v>
      </c>
      <c r="G114" s="67">
        <v>37</v>
      </c>
      <c r="H114" s="66">
        <v>3.8</v>
      </c>
      <c r="I114" s="66">
        <v>2.2</v>
      </c>
      <c r="J114" s="66">
        <v>0.5</v>
      </c>
      <c r="K114" s="66">
        <v>8.8</v>
      </c>
      <c r="L114" s="16" t="s">
        <v>79</v>
      </c>
      <c r="M114" s="17"/>
    </row>
    <row r="115" spans="1:13" ht="15.75">
      <c r="A115" s="104" t="s">
        <v>580</v>
      </c>
      <c r="B115" s="17" t="s">
        <v>581</v>
      </c>
      <c r="C115" s="18">
        <v>30</v>
      </c>
      <c r="D115" s="57">
        <v>0.31</v>
      </c>
      <c r="E115" s="57">
        <v>1.53</v>
      </c>
      <c r="F115" s="57">
        <v>2.1</v>
      </c>
      <c r="G115" s="85">
        <v>23.64</v>
      </c>
      <c r="H115" s="22">
        <v>9.1</v>
      </c>
      <c r="I115" s="22">
        <v>4.9</v>
      </c>
      <c r="J115" s="22">
        <v>0.4</v>
      </c>
      <c r="K115" s="57">
        <v>3.12</v>
      </c>
      <c r="L115" s="16" t="s">
        <v>582</v>
      </c>
      <c r="M115" s="17"/>
    </row>
    <row r="116" spans="1:13" ht="15.75">
      <c r="A116" s="104"/>
      <c r="B116" s="17" t="s">
        <v>581</v>
      </c>
      <c r="C116" s="18">
        <v>50</v>
      </c>
      <c r="D116" s="57">
        <v>0.5</v>
      </c>
      <c r="E116" s="57">
        <v>2.6</v>
      </c>
      <c r="F116" s="57">
        <v>3.5</v>
      </c>
      <c r="G116" s="85">
        <v>39</v>
      </c>
      <c r="H116" s="57">
        <v>15.2</v>
      </c>
      <c r="I116" s="57">
        <v>8.2</v>
      </c>
      <c r="J116" s="57">
        <v>0.7</v>
      </c>
      <c r="K116" s="57">
        <v>5.2</v>
      </c>
      <c r="L116" s="16" t="s">
        <v>582</v>
      </c>
      <c r="M116" s="17"/>
    </row>
    <row r="117" spans="1:13" ht="15.75">
      <c r="A117" s="104" t="s">
        <v>583</v>
      </c>
      <c r="B117" s="17" t="s">
        <v>584</v>
      </c>
      <c r="C117" s="18">
        <v>30</v>
      </c>
      <c r="D117" s="57">
        <v>0.29</v>
      </c>
      <c r="E117" s="57">
        <v>0.13</v>
      </c>
      <c r="F117" s="57">
        <v>8.73</v>
      </c>
      <c r="G117" s="85">
        <v>37.29</v>
      </c>
      <c r="H117" s="22">
        <v>9.98</v>
      </c>
      <c r="I117" s="22">
        <v>10.1</v>
      </c>
      <c r="J117" s="22">
        <v>0.69</v>
      </c>
      <c r="K117" s="57">
        <v>2.19</v>
      </c>
      <c r="L117" s="16" t="s">
        <v>585</v>
      </c>
      <c r="M117" s="17"/>
    </row>
    <row r="118" spans="1:13" ht="15.75">
      <c r="A118" s="104"/>
      <c r="B118" s="17" t="s">
        <v>584</v>
      </c>
      <c r="C118" s="18">
        <v>50</v>
      </c>
      <c r="D118" s="57">
        <v>0.47</v>
      </c>
      <c r="E118" s="57">
        <v>0.22</v>
      </c>
      <c r="F118" s="57">
        <v>14.55</v>
      </c>
      <c r="G118" s="85">
        <v>62.15</v>
      </c>
      <c r="H118" s="22">
        <v>16.63</v>
      </c>
      <c r="I118" s="22">
        <v>16.83</v>
      </c>
      <c r="J118" s="22">
        <v>1.16</v>
      </c>
      <c r="K118" s="57">
        <v>3.66</v>
      </c>
      <c r="L118" s="16" t="s">
        <v>585</v>
      </c>
      <c r="M118" s="17"/>
    </row>
    <row r="119" spans="1:13" ht="15.75">
      <c r="A119" s="104" t="s">
        <v>586</v>
      </c>
      <c r="B119" s="17" t="s">
        <v>587</v>
      </c>
      <c r="C119" s="18">
        <v>30</v>
      </c>
      <c r="D119" s="57">
        <v>1.41</v>
      </c>
      <c r="E119" s="57">
        <v>2.85</v>
      </c>
      <c r="F119" s="57">
        <v>2.14</v>
      </c>
      <c r="G119" s="85">
        <v>39.84</v>
      </c>
      <c r="H119" s="22">
        <v>48.59</v>
      </c>
      <c r="I119" s="22">
        <v>6.92</v>
      </c>
      <c r="J119" s="22">
        <v>0.39</v>
      </c>
      <c r="K119" s="57">
        <v>2.46</v>
      </c>
      <c r="L119" s="16" t="s">
        <v>588</v>
      </c>
      <c r="M119" s="56"/>
    </row>
    <row r="120" spans="1:13" ht="15.75">
      <c r="A120" s="104"/>
      <c r="B120" s="17" t="s">
        <v>587</v>
      </c>
      <c r="C120" s="18">
        <v>50</v>
      </c>
      <c r="D120" s="57">
        <v>2.3</v>
      </c>
      <c r="E120" s="57">
        <v>4.8</v>
      </c>
      <c r="F120" s="57">
        <v>3.6</v>
      </c>
      <c r="G120" s="85">
        <v>67</v>
      </c>
      <c r="H120" s="22">
        <v>81</v>
      </c>
      <c r="I120" s="22">
        <v>11.5</v>
      </c>
      <c r="J120" s="22">
        <v>0.7</v>
      </c>
      <c r="K120" s="57">
        <v>4.2</v>
      </c>
      <c r="L120" s="16" t="s">
        <v>588</v>
      </c>
      <c r="M120" s="56"/>
    </row>
    <row r="121" spans="1:13" ht="15.75">
      <c r="A121" s="122"/>
      <c r="B121" s="17" t="s">
        <v>589</v>
      </c>
      <c r="C121" s="18">
        <v>30</v>
      </c>
      <c r="D121" s="57">
        <v>1.5</v>
      </c>
      <c r="E121" s="57">
        <v>2.72</v>
      </c>
      <c r="F121" s="57">
        <v>2.14</v>
      </c>
      <c r="G121" s="85">
        <v>39.21</v>
      </c>
      <c r="H121" s="57">
        <v>53.99</v>
      </c>
      <c r="I121" s="57">
        <v>7.82</v>
      </c>
      <c r="J121" s="57">
        <v>0.37</v>
      </c>
      <c r="K121" s="57">
        <v>2.46</v>
      </c>
      <c r="L121" s="16" t="s">
        <v>588</v>
      </c>
      <c r="M121" s="56"/>
    </row>
    <row r="122" spans="1:13" ht="15.75">
      <c r="A122" s="104" t="s">
        <v>590</v>
      </c>
      <c r="B122" s="17" t="s">
        <v>589</v>
      </c>
      <c r="C122" s="18">
        <v>50</v>
      </c>
      <c r="D122" s="57">
        <v>2.5</v>
      </c>
      <c r="E122" s="57">
        <v>4.53</v>
      </c>
      <c r="F122" s="57">
        <v>3.5</v>
      </c>
      <c r="G122" s="85">
        <v>65.35</v>
      </c>
      <c r="H122" s="57">
        <f>H121/30*50</f>
        <v>89.98333333333333</v>
      </c>
      <c r="I122" s="57">
        <f>I121/30*50</f>
        <v>13.033333333333333</v>
      </c>
      <c r="J122" s="57">
        <f>J121/30*50</f>
        <v>0.6166666666666667</v>
      </c>
      <c r="K122" s="57">
        <v>4.2</v>
      </c>
      <c r="L122" s="16" t="s">
        <v>588</v>
      </c>
      <c r="M122" s="56"/>
    </row>
    <row r="123" spans="1:13" ht="15.75">
      <c r="A123" s="104" t="s">
        <v>591</v>
      </c>
      <c r="B123" s="17" t="s">
        <v>592</v>
      </c>
      <c r="C123" s="18">
        <v>30</v>
      </c>
      <c r="D123" s="57">
        <v>0.48</v>
      </c>
      <c r="E123" s="57">
        <v>1.84</v>
      </c>
      <c r="F123" s="57">
        <v>4.07</v>
      </c>
      <c r="G123" s="85">
        <v>34.62</v>
      </c>
      <c r="H123" s="22">
        <v>12.5</v>
      </c>
      <c r="I123" s="22">
        <v>7.49</v>
      </c>
      <c r="J123" s="22">
        <v>0.42</v>
      </c>
      <c r="K123" s="57">
        <v>2.32</v>
      </c>
      <c r="L123" s="16" t="s">
        <v>593</v>
      </c>
      <c r="M123" s="17"/>
    </row>
    <row r="124" spans="1:13" ht="15.75">
      <c r="A124" s="104"/>
      <c r="B124" s="17" t="s">
        <v>592</v>
      </c>
      <c r="C124" s="18">
        <v>50</v>
      </c>
      <c r="D124" s="57">
        <v>0.78</v>
      </c>
      <c r="E124" s="57">
        <v>3</v>
      </c>
      <c r="F124" s="57">
        <v>6.77</v>
      </c>
      <c r="G124" s="85">
        <v>57.7</v>
      </c>
      <c r="H124" s="22">
        <f>H123/30*50</f>
        <v>20.833333333333336</v>
      </c>
      <c r="I124" s="22">
        <f>I123/30*50</f>
        <v>12.483333333333334</v>
      </c>
      <c r="J124" s="22">
        <f>J123/30*50</f>
        <v>0.7000000000000001</v>
      </c>
      <c r="K124" s="22">
        <v>3.8</v>
      </c>
      <c r="L124" s="16" t="s">
        <v>593</v>
      </c>
      <c r="M124" s="17"/>
    </row>
    <row r="125" spans="1:13" ht="15.75">
      <c r="A125" s="104" t="s">
        <v>594</v>
      </c>
      <c r="B125" s="17" t="s">
        <v>183</v>
      </c>
      <c r="C125" s="18">
        <v>30</v>
      </c>
      <c r="D125" s="57">
        <v>0.42</v>
      </c>
      <c r="E125" s="57">
        <v>1.83</v>
      </c>
      <c r="F125" s="57">
        <v>2.51</v>
      </c>
      <c r="G125" s="85">
        <v>28.17</v>
      </c>
      <c r="H125" s="22">
        <v>10.55</v>
      </c>
      <c r="I125" s="22">
        <v>10.45</v>
      </c>
      <c r="J125" s="22">
        <v>0.67</v>
      </c>
      <c r="K125" s="57">
        <v>2.85</v>
      </c>
      <c r="L125" s="16" t="s">
        <v>184</v>
      </c>
      <c r="M125" s="17"/>
    </row>
    <row r="126" spans="1:13" ht="15.75">
      <c r="A126" s="104"/>
      <c r="B126" s="17" t="s">
        <v>183</v>
      </c>
      <c r="C126" s="18">
        <v>50</v>
      </c>
      <c r="D126" s="57">
        <v>0.71</v>
      </c>
      <c r="E126" s="57">
        <v>3.04</v>
      </c>
      <c r="F126" s="57">
        <v>4.18</v>
      </c>
      <c r="G126" s="85">
        <v>46.95</v>
      </c>
      <c r="H126" s="22">
        <v>17.58</v>
      </c>
      <c r="I126" s="22">
        <v>10.45</v>
      </c>
      <c r="J126" s="22">
        <v>0.67</v>
      </c>
      <c r="K126" s="57">
        <v>4.75</v>
      </c>
      <c r="L126" s="16" t="s">
        <v>184</v>
      </c>
      <c r="M126" s="17"/>
    </row>
    <row r="127" spans="1:13" ht="15.75">
      <c r="A127" s="122"/>
      <c r="B127" s="152" t="s">
        <v>595</v>
      </c>
      <c r="C127" s="18">
        <v>30</v>
      </c>
      <c r="D127" s="57">
        <v>0.5</v>
      </c>
      <c r="E127" s="57">
        <v>1.25</v>
      </c>
      <c r="F127" s="57">
        <v>2.46</v>
      </c>
      <c r="G127" s="85">
        <v>23.13</v>
      </c>
      <c r="H127" s="22">
        <v>8.38</v>
      </c>
      <c r="I127" s="22">
        <v>5.57</v>
      </c>
      <c r="J127" s="22">
        <v>0.39</v>
      </c>
      <c r="K127" s="57">
        <v>2.94</v>
      </c>
      <c r="L127" s="16" t="s">
        <v>596</v>
      </c>
      <c r="M127" s="17"/>
    </row>
    <row r="128" spans="1:13" ht="15.75">
      <c r="A128" s="122"/>
      <c r="B128" s="152" t="s">
        <v>595</v>
      </c>
      <c r="C128" s="18">
        <v>50</v>
      </c>
      <c r="D128" s="57">
        <v>0.83</v>
      </c>
      <c r="E128" s="57">
        <v>2.09</v>
      </c>
      <c r="F128" s="57">
        <v>4.1</v>
      </c>
      <c r="G128" s="85">
        <v>38.55</v>
      </c>
      <c r="H128" s="22">
        <f>H127/30*50</f>
        <v>13.966666666666669</v>
      </c>
      <c r="I128" s="22">
        <f>I127/30*50</f>
        <v>9.283333333333333</v>
      </c>
      <c r="J128" s="22">
        <f>J127/30*50</f>
        <v>0.65</v>
      </c>
      <c r="K128" s="57">
        <v>4.9</v>
      </c>
      <c r="L128" s="16" t="s">
        <v>596</v>
      </c>
      <c r="M128" s="17"/>
    </row>
    <row r="129" spans="1:13" ht="15.75">
      <c r="A129" s="104" t="s">
        <v>597</v>
      </c>
      <c r="B129" s="17" t="s">
        <v>598</v>
      </c>
      <c r="C129" s="18">
        <v>30</v>
      </c>
      <c r="D129" s="57">
        <v>0.33</v>
      </c>
      <c r="E129" s="57">
        <v>1.54</v>
      </c>
      <c r="F129" s="57">
        <v>3.43</v>
      </c>
      <c r="G129" s="85">
        <v>29.01</v>
      </c>
      <c r="H129" s="22">
        <v>8.71</v>
      </c>
      <c r="I129" s="22">
        <v>5.12</v>
      </c>
      <c r="J129" s="22">
        <v>0.46</v>
      </c>
      <c r="K129" s="57">
        <v>2.79</v>
      </c>
      <c r="L129" s="16" t="s">
        <v>599</v>
      </c>
      <c r="M129" s="17"/>
    </row>
    <row r="130" spans="1:13" ht="15.75">
      <c r="A130" s="104"/>
      <c r="B130" s="17" t="s">
        <v>598</v>
      </c>
      <c r="C130" s="18">
        <v>50</v>
      </c>
      <c r="D130" s="57">
        <v>0.55</v>
      </c>
      <c r="E130" s="57">
        <v>2.59</v>
      </c>
      <c r="F130" s="57">
        <v>5.72</v>
      </c>
      <c r="G130" s="85">
        <v>48.35</v>
      </c>
      <c r="H130" s="22">
        <f>H129/30*50</f>
        <v>14.51666666666667</v>
      </c>
      <c r="I130" s="22">
        <f>I129/30*50</f>
        <v>8.533333333333333</v>
      </c>
      <c r="J130" s="22">
        <f>J129/30*50</f>
        <v>0.7666666666666667</v>
      </c>
      <c r="K130" s="57">
        <v>4.65</v>
      </c>
      <c r="L130" s="16" t="s">
        <v>599</v>
      </c>
      <c r="M130" s="17"/>
    </row>
    <row r="131" spans="1:13" ht="15.75">
      <c r="A131" s="104"/>
      <c r="B131" s="17" t="s">
        <v>601</v>
      </c>
      <c r="C131" s="18">
        <v>40</v>
      </c>
      <c r="D131" s="57">
        <v>0.5</v>
      </c>
      <c r="E131" s="57">
        <v>2.4</v>
      </c>
      <c r="F131" s="57">
        <v>2.7</v>
      </c>
      <c r="G131" s="85">
        <v>35</v>
      </c>
      <c r="H131" s="22">
        <v>12.1</v>
      </c>
      <c r="I131" s="22">
        <v>7.3</v>
      </c>
      <c r="J131" s="22">
        <v>0.4</v>
      </c>
      <c r="K131" s="57">
        <v>3.5</v>
      </c>
      <c r="L131" s="16" t="s">
        <v>602</v>
      </c>
      <c r="M131" s="17"/>
    </row>
    <row r="132" spans="1:13" ht="15.75">
      <c r="A132" s="104" t="s">
        <v>600</v>
      </c>
      <c r="B132" s="17" t="s">
        <v>601</v>
      </c>
      <c r="C132" s="18">
        <v>30</v>
      </c>
      <c r="D132" s="57">
        <v>0.43</v>
      </c>
      <c r="E132" s="57">
        <v>1.83</v>
      </c>
      <c r="F132" s="57">
        <v>2</v>
      </c>
      <c r="G132" s="85">
        <v>26.22</v>
      </c>
      <c r="H132" s="22">
        <v>9.11</v>
      </c>
      <c r="I132" s="22">
        <v>5.49</v>
      </c>
      <c r="J132" s="22">
        <v>0.32</v>
      </c>
      <c r="K132" s="57">
        <v>2.55</v>
      </c>
      <c r="L132" s="16" t="s">
        <v>602</v>
      </c>
      <c r="M132" s="17"/>
    </row>
    <row r="133" spans="1:13" ht="15.75">
      <c r="A133" s="104"/>
      <c r="B133" s="17" t="s">
        <v>601</v>
      </c>
      <c r="C133" s="18">
        <v>50</v>
      </c>
      <c r="D133" s="57">
        <v>0.72</v>
      </c>
      <c r="E133" s="57">
        <v>3.05</v>
      </c>
      <c r="F133" s="57">
        <v>3.34</v>
      </c>
      <c r="G133" s="85">
        <v>43.7</v>
      </c>
      <c r="H133" s="22">
        <f>H132/30*50</f>
        <v>15.183333333333332</v>
      </c>
      <c r="I133" s="22">
        <f>I132/30*50</f>
        <v>9.15</v>
      </c>
      <c r="J133" s="22">
        <f>J132/30*50</f>
        <v>0.5333333333333333</v>
      </c>
      <c r="K133" s="57">
        <v>4.25</v>
      </c>
      <c r="L133" s="16" t="s">
        <v>602</v>
      </c>
      <c r="M133" s="17"/>
    </row>
    <row r="134" spans="1:13" ht="15.75">
      <c r="A134" s="104" t="s">
        <v>603</v>
      </c>
      <c r="B134" s="17" t="s">
        <v>604</v>
      </c>
      <c r="C134" s="18">
        <v>30</v>
      </c>
      <c r="D134" s="57">
        <v>0.35</v>
      </c>
      <c r="E134" s="57">
        <v>0.06</v>
      </c>
      <c r="F134" s="57">
        <v>2.19</v>
      </c>
      <c r="G134" s="85">
        <v>10.68</v>
      </c>
      <c r="H134" s="22">
        <v>9.84</v>
      </c>
      <c r="I134" s="22">
        <v>5.24</v>
      </c>
      <c r="J134" s="22">
        <v>0.39</v>
      </c>
      <c r="K134" s="57">
        <v>6.74</v>
      </c>
      <c r="L134" s="16" t="s">
        <v>605</v>
      </c>
      <c r="M134" s="17"/>
    </row>
    <row r="135" spans="1:13" ht="15.75">
      <c r="A135" s="104"/>
      <c r="B135" s="17" t="s">
        <v>604</v>
      </c>
      <c r="C135" s="18">
        <v>40</v>
      </c>
      <c r="D135" s="57">
        <v>0.5</v>
      </c>
      <c r="E135" s="57">
        <v>0.1</v>
      </c>
      <c r="F135" s="57">
        <v>2.9</v>
      </c>
      <c r="G135" s="85">
        <v>14</v>
      </c>
      <c r="H135" s="57">
        <v>13.1</v>
      </c>
      <c r="I135" s="57">
        <v>7</v>
      </c>
      <c r="J135" s="57">
        <v>0.5</v>
      </c>
      <c r="K135" s="57">
        <v>9</v>
      </c>
      <c r="L135" s="16" t="s">
        <v>605</v>
      </c>
      <c r="M135" s="17"/>
    </row>
    <row r="136" spans="1:13" ht="15.75">
      <c r="A136" s="104"/>
      <c r="B136" s="17" t="s">
        <v>604</v>
      </c>
      <c r="C136" s="18">
        <v>50</v>
      </c>
      <c r="D136" s="57">
        <v>0.7</v>
      </c>
      <c r="E136" s="57">
        <v>0.1</v>
      </c>
      <c r="F136" s="57">
        <v>3.6</v>
      </c>
      <c r="G136" s="85">
        <v>18</v>
      </c>
      <c r="H136" s="22">
        <v>16.4</v>
      </c>
      <c r="I136" s="22">
        <v>8.7</v>
      </c>
      <c r="J136" s="22">
        <v>0.7</v>
      </c>
      <c r="K136" s="57">
        <v>11.2</v>
      </c>
      <c r="L136" s="16" t="s">
        <v>605</v>
      </c>
      <c r="M136" s="17"/>
    </row>
    <row r="137" spans="1:13" ht="15.75">
      <c r="A137" s="122"/>
      <c r="B137" s="17" t="s">
        <v>606</v>
      </c>
      <c r="C137" s="18">
        <v>30</v>
      </c>
      <c r="D137" s="57">
        <v>0.32</v>
      </c>
      <c r="E137" s="57">
        <v>0.05</v>
      </c>
      <c r="F137" s="57">
        <v>2.59</v>
      </c>
      <c r="G137" s="85">
        <v>12.12</v>
      </c>
      <c r="H137" s="22">
        <v>7.28</v>
      </c>
      <c r="I137" s="22">
        <v>9.23</v>
      </c>
      <c r="J137" s="22">
        <v>0.32</v>
      </c>
      <c r="K137" s="57">
        <v>1.88</v>
      </c>
      <c r="L137" s="16" t="s">
        <v>607</v>
      </c>
      <c r="M137" s="56"/>
    </row>
    <row r="138" spans="1:13" ht="15.75">
      <c r="A138" s="122"/>
      <c r="B138" s="17" t="s">
        <v>606</v>
      </c>
      <c r="C138" s="18">
        <v>40</v>
      </c>
      <c r="D138" s="57">
        <v>0.4</v>
      </c>
      <c r="E138" s="57">
        <v>0.1</v>
      </c>
      <c r="F138" s="57">
        <v>3.5</v>
      </c>
      <c r="G138" s="85">
        <v>16</v>
      </c>
      <c r="H138" s="57">
        <v>9.7</v>
      </c>
      <c r="I138" s="57">
        <v>12.3</v>
      </c>
      <c r="J138" s="57">
        <v>0.4</v>
      </c>
      <c r="K138" s="57">
        <v>2.5</v>
      </c>
      <c r="L138" s="16" t="s">
        <v>607</v>
      </c>
      <c r="M138" s="56"/>
    </row>
    <row r="139" spans="1:13" ht="15.75">
      <c r="A139" s="122"/>
      <c r="B139" s="17" t="s">
        <v>606</v>
      </c>
      <c r="C139" s="18">
        <v>50</v>
      </c>
      <c r="D139" s="57">
        <v>0.54</v>
      </c>
      <c r="E139" s="57">
        <v>0.09</v>
      </c>
      <c r="F139" s="57">
        <v>4.31</v>
      </c>
      <c r="G139" s="85">
        <v>20.2</v>
      </c>
      <c r="H139" s="22">
        <f>H137/30*50</f>
        <v>12.133333333333333</v>
      </c>
      <c r="I139" s="22">
        <f>I137/30*50</f>
        <v>15.383333333333335</v>
      </c>
      <c r="J139" s="22">
        <f>J137/30*50</f>
        <v>0.5333333333333333</v>
      </c>
      <c r="K139" s="57">
        <v>3.28</v>
      </c>
      <c r="L139" s="16" t="s">
        <v>607</v>
      </c>
      <c r="M139" s="56"/>
    </row>
    <row r="140" spans="1:13" ht="15.75">
      <c r="A140" s="122"/>
      <c r="B140" s="17" t="s">
        <v>608</v>
      </c>
      <c r="C140" s="18">
        <v>60</v>
      </c>
      <c r="D140" s="57">
        <v>0.8</v>
      </c>
      <c r="E140" s="57">
        <v>0.2</v>
      </c>
      <c r="F140" s="57">
        <v>11.4</v>
      </c>
      <c r="G140" s="85">
        <v>50</v>
      </c>
      <c r="H140" s="22">
        <v>22.8</v>
      </c>
      <c r="I140" s="22">
        <v>30.6</v>
      </c>
      <c r="J140" s="22">
        <v>0.8</v>
      </c>
      <c r="K140" s="57">
        <v>2.6</v>
      </c>
      <c r="L140" s="16" t="s">
        <v>607</v>
      </c>
      <c r="M140" s="56"/>
    </row>
    <row r="141" spans="1:13" ht="15.75">
      <c r="A141" s="122"/>
      <c r="B141" s="17" t="s">
        <v>608</v>
      </c>
      <c r="C141" s="18">
        <v>30</v>
      </c>
      <c r="D141" s="57">
        <v>0.4</v>
      </c>
      <c r="E141" s="57">
        <v>0.12</v>
      </c>
      <c r="F141" s="57">
        <v>5.68</v>
      </c>
      <c r="G141" s="85">
        <v>25.14</v>
      </c>
      <c r="H141" s="22">
        <v>11.41</v>
      </c>
      <c r="I141" s="22">
        <v>15.34</v>
      </c>
      <c r="J141" s="22">
        <v>0.36</v>
      </c>
      <c r="K141" s="57">
        <v>1.32</v>
      </c>
      <c r="L141" s="16" t="s">
        <v>607</v>
      </c>
      <c r="M141" s="56"/>
    </row>
    <row r="142" spans="1:13" ht="15.75">
      <c r="A142" s="104" t="s">
        <v>609</v>
      </c>
      <c r="B142" s="17" t="s">
        <v>608</v>
      </c>
      <c r="C142" s="18">
        <v>50</v>
      </c>
      <c r="D142" s="57">
        <v>0.74</v>
      </c>
      <c r="E142" s="57">
        <v>0.12</v>
      </c>
      <c r="F142" s="57">
        <v>9.47</v>
      </c>
      <c r="G142" s="85">
        <v>41.9</v>
      </c>
      <c r="H142" s="22">
        <f>H141/30*50</f>
        <v>19.01666666666667</v>
      </c>
      <c r="I142" s="22">
        <f>I141/30*50</f>
        <v>25.566666666666666</v>
      </c>
      <c r="J142" s="22">
        <f>J141/30*50</f>
        <v>0.6</v>
      </c>
      <c r="K142" s="57">
        <v>2.21</v>
      </c>
      <c r="L142" s="16" t="s">
        <v>607</v>
      </c>
      <c r="M142" s="56"/>
    </row>
    <row r="143" spans="1:13" ht="15.75">
      <c r="A143" s="104" t="s">
        <v>610</v>
      </c>
      <c r="B143" s="17" t="s">
        <v>611</v>
      </c>
      <c r="C143" s="18">
        <v>30</v>
      </c>
      <c r="D143" s="57">
        <v>0.39</v>
      </c>
      <c r="E143" s="57">
        <v>1.54</v>
      </c>
      <c r="F143" s="57">
        <v>3.28</v>
      </c>
      <c r="G143" s="85">
        <v>28.53</v>
      </c>
      <c r="H143" s="22">
        <v>9.18</v>
      </c>
      <c r="I143" s="22">
        <v>10.47</v>
      </c>
      <c r="J143" s="22">
        <v>0.28</v>
      </c>
      <c r="K143" s="57">
        <v>1.48</v>
      </c>
      <c r="L143" s="16" t="s">
        <v>612</v>
      </c>
      <c r="M143" s="17"/>
    </row>
    <row r="144" spans="1:13" ht="15.75">
      <c r="A144" s="104"/>
      <c r="B144" s="17" t="s">
        <v>611</v>
      </c>
      <c r="C144" s="18">
        <v>50</v>
      </c>
      <c r="D144" s="57">
        <v>0.7</v>
      </c>
      <c r="E144" s="57">
        <v>2.5</v>
      </c>
      <c r="F144" s="57">
        <v>5.5</v>
      </c>
      <c r="G144" s="85">
        <v>48</v>
      </c>
      <c r="H144" s="22">
        <v>15.3</v>
      </c>
      <c r="I144" s="22">
        <v>17.5</v>
      </c>
      <c r="J144" s="22">
        <v>0.5</v>
      </c>
      <c r="K144" s="57">
        <v>2.5</v>
      </c>
      <c r="L144" s="16" t="s">
        <v>612</v>
      </c>
      <c r="M144" s="17"/>
    </row>
    <row r="145" spans="1:13" ht="15.75">
      <c r="A145" s="104" t="s">
        <v>613</v>
      </c>
      <c r="B145" s="17" t="s">
        <v>66</v>
      </c>
      <c r="C145" s="18">
        <v>30</v>
      </c>
      <c r="D145" s="22">
        <v>0.26</v>
      </c>
      <c r="E145" s="22">
        <v>1.57</v>
      </c>
      <c r="F145" s="22">
        <v>2.36</v>
      </c>
      <c r="G145" s="52">
        <v>24.57</v>
      </c>
      <c r="H145" s="22">
        <v>6.36</v>
      </c>
      <c r="I145" s="22">
        <v>7.2</v>
      </c>
      <c r="J145" s="22">
        <v>0.4</v>
      </c>
      <c r="K145" s="22">
        <v>2.09</v>
      </c>
      <c r="L145" s="16" t="s">
        <v>67</v>
      </c>
      <c r="M145" s="17"/>
    </row>
    <row r="146" spans="1:13" ht="15.75">
      <c r="A146" s="104"/>
      <c r="B146" s="17" t="s">
        <v>66</v>
      </c>
      <c r="C146" s="18">
        <v>50</v>
      </c>
      <c r="D146" s="22">
        <v>0.43</v>
      </c>
      <c r="E146" s="22">
        <v>2.61</v>
      </c>
      <c r="F146" s="22">
        <v>3.94</v>
      </c>
      <c r="G146" s="52">
        <v>40.95</v>
      </c>
      <c r="H146" s="22">
        <v>10.6</v>
      </c>
      <c r="I146" s="22">
        <v>12</v>
      </c>
      <c r="J146" s="22">
        <v>0.66</v>
      </c>
      <c r="K146" s="22">
        <v>0.48</v>
      </c>
      <c r="L146" s="16" t="s">
        <v>67</v>
      </c>
      <c r="M146" s="17"/>
    </row>
    <row r="147" spans="1:13" ht="15.75">
      <c r="A147" s="122"/>
      <c r="B147" s="17" t="s">
        <v>614</v>
      </c>
      <c r="C147" s="18">
        <v>30</v>
      </c>
      <c r="D147" s="62">
        <v>0.4</v>
      </c>
      <c r="E147" s="57">
        <v>0.03</v>
      </c>
      <c r="F147" s="62">
        <v>3.5</v>
      </c>
      <c r="G147" s="85">
        <v>15.7</v>
      </c>
      <c r="H147" s="22">
        <v>7.82</v>
      </c>
      <c r="I147" s="22">
        <v>10.94</v>
      </c>
      <c r="J147" s="22">
        <v>0.26</v>
      </c>
      <c r="K147" s="22">
        <v>2.09</v>
      </c>
      <c r="L147" s="16" t="s">
        <v>615</v>
      </c>
      <c r="M147" s="56" t="s">
        <v>616</v>
      </c>
    </row>
    <row r="148" spans="1:13" ht="15.75">
      <c r="A148" s="122"/>
      <c r="B148" s="17" t="s">
        <v>614</v>
      </c>
      <c r="C148" s="18">
        <v>40</v>
      </c>
      <c r="D148" s="57">
        <v>0.6</v>
      </c>
      <c r="E148" s="57">
        <v>0.1</v>
      </c>
      <c r="F148" s="57">
        <v>4.6</v>
      </c>
      <c r="G148" s="85">
        <v>21</v>
      </c>
      <c r="H148" s="57">
        <v>10.4</v>
      </c>
      <c r="I148" s="57">
        <v>14.6</v>
      </c>
      <c r="J148" s="57">
        <v>0.3</v>
      </c>
      <c r="K148" s="57">
        <v>0.4</v>
      </c>
      <c r="L148" s="16" t="s">
        <v>615</v>
      </c>
      <c r="M148" s="56" t="s">
        <v>616</v>
      </c>
    </row>
    <row r="149" spans="1:13" ht="15.75">
      <c r="A149" s="122"/>
      <c r="B149" s="17" t="s">
        <v>614</v>
      </c>
      <c r="C149" s="18">
        <v>50</v>
      </c>
      <c r="D149" s="57">
        <v>0.7</v>
      </c>
      <c r="E149" s="57">
        <v>0.1</v>
      </c>
      <c r="F149" s="57">
        <v>5.8</v>
      </c>
      <c r="G149" s="85">
        <v>26</v>
      </c>
      <c r="H149" s="22">
        <v>13</v>
      </c>
      <c r="I149" s="22">
        <v>18.2</v>
      </c>
      <c r="J149" s="22">
        <v>0.4</v>
      </c>
      <c r="K149" s="22">
        <v>0.5</v>
      </c>
      <c r="L149" s="16" t="s">
        <v>615</v>
      </c>
      <c r="M149" s="56" t="s">
        <v>616</v>
      </c>
    </row>
    <row r="150" spans="1:13" ht="15.75">
      <c r="A150" s="122"/>
      <c r="B150" s="17" t="s">
        <v>614</v>
      </c>
      <c r="C150" s="18">
        <v>60</v>
      </c>
      <c r="D150" s="57">
        <v>0.8</v>
      </c>
      <c r="E150" s="57">
        <v>0.1</v>
      </c>
      <c r="F150" s="57">
        <v>7</v>
      </c>
      <c r="G150" s="85">
        <v>31</v>
      </c>
      <c r="H150" s="57">
        <v>15.6</v>
      </c>
      <c r="I150" s="57">
        <v>21.8</v>
      </c>
      <c r="J150" s="57">
        <v>0.5</v>
      </c>
      <c r="K150" s="57">
        <v>0.6</v>
      </c>
      <c r="L150" s="16" t="s">
        <v>615</v>
      </c>
      <c r="M150" s="56"/>
    </row>
    <row r="151" spans="1:13" ht="15.75">
      <c r="A151" s="122"/>
      <c r="B151" s="17" t="s">
        <v>617</v>
      </c>
      <c r="C151" s="18">
        <v>30</v>
      </c>
      <c r="D151" s="41">
        <v>0.4</v>
      </c>
      <c r="E151" s="41">
        <v>0.03</v>
      </c>
      <c r="F151" s="41">
        <v>4.3</v>
      </c>
      <c r="G151" s="85">
        <v>15.7</v>
      </c>
      <c r="H151" s="22">
        <v>10.23</v>
      </c>
      <c r="I151" s="22">
        <v>11.92</v>
      </c>
      <c r="J151" s="22">
        <v>0.25</v>
      </c>
      <c r="K151" s="22">
        <v>1.4</v>
      </c>
      <c r="L151" s="16" t="s">
        <v>618</v>
      </c>
      <c r="M151" s="17"/>
    </row>
    <row r="152" spans="1:13" ht="15.75">
      <c r="A152" s="122"/>
      <c r="B152" s="17" t="s">
        <v>617</v>
      </c>
      <c r="C152" s="18">
        <v>40</v>
      </c>
      <c r="D152" s="50">
        <v>0.5</v>
      </c>
      <c r="E152" s="50">
        <v>0</v>
      </c>
      <c r="F152" s="50">
        <v>5.7</v>
      </c>
      <c r="G152" s="42">
        <v>21</v>
      </c>
      <c r="H152" s="50">
        <v>13.6</v>
      </c>
      <c r="I152" s="50">
        <v>15.9</v>
      </c>
      <c r="J152" s="50">
        <v>0.3</v>
      </c>
      <c r="K152" s="50">
        <v>1.9</v>
      </c>
      <c r="L152" s="16" t="s">
        <v>618</v>
      </c>
      <c r="M152" s="17"/>
    </row>
    <row r="153" spans="1:13" ht="15.75">
      <c r="A153" s="122"/>
      <c r="B153" s="17" t="s">
        <v>617</v>
      </c>
      <c r="C153" s="18">
        <v>50</v>
      </c>
      <c r="D153" s="50">
        <v>0.7</v>
      </c>
      <c r="E153" s="50">
        <v>0.1</v>
      </c>
      <c r="F153" s="50">
        <v>7.2</v>
      </c>
      <c r="G153" s="85">
        <v>26</v>
      </c>
      <c r="H153" s="22">
        <v>17.1</v>
      </c>
      <c r="I153" s="22">
        <v>19.9</v>
      </c>
      <c r="J153" s="22">
        <v>0.4</v>
      </c>
      <c r="K153" s="22">
        <v>2.3</v>
      </c>
      <c r="L153" s="16" t="s">
        <v>618</v>
      </c>
      <c r="M153" s="17"/>
    </row>
    <row r="154" spans="1:13" ht="15.75">
      <c r="A154" s="104" t="s">
        <v>619</v>
      </c>
      <c r="B154" s="17" t="s">
        <v>620</v>
      </c>
      <c r="C154" s="18">
        <v>30</v>
      </c>
      <c r="D154" s="41">
        <v>0.2</v>
      </c>
      <c r="E154" s="41">
        <v>0.1</v>
      </c>
      <c r="F154" s="41">
        <v>5.2</v>
      </c>
      <c r="G154" s="85">
        <v>23</v>
      </c>
      <c r="H154" s="22">
        <v>6.92</v>
      </c>
      <c r="I154" s="22">
        <v>3.5</v>
      </c>
      <c r="J154" s="22">
        <v>0.44</v>
      </c>
      <c r="K154" s="22">
        <v>18</v>
      </c>
      <c r="L154" s="16" t="s">
        <v>621</v>
      </c>
      <c r="M154" s="17"/>
    </row>
    <row r="155" spans="1:13" ht="15.75">
      <c r="A155" s="104"/>
      <c r="B155" s="17" t="s">
        <v>620</v>
      </c>
      <c r="C155" s="18">
        <v>50</v>
      </c>
      <c r="D155" s="50">
        <v>0.3</v>
      </c>
      <c r="E155" s="50">
        <v>0.2</v>
      </c>
      <c r="F155" s="50">
        <v>8.7</v>
      </c>
      <c r="G155" s="85">
        <v>38</v>
      </c>
      <c r="H155" s="22">
        <v>11.5</v>
      </c>
      <c r="I155" s="22">
        <v>5.8</v>
      </c>
      <c r="J155" s="22">
        <v>0.7</v>
      </c>
      <c r="K155" s="22">
        <v>30</v>
      </c>
      <c r="L155" s="16" t="s">
        <v>621</v>
      </c>
      <c r="M155" s="17"/>
    </row>
    <row r="156" spans="1:13" ht="15.75">
      <c r="A156" s="104" t="s">
        <v>622</v>
      </c>
      <c r="B156" s="17" t="s">
        <v>623</v>
      </c>
      <c r="C156" s="18">
        <v>30</v>
      </c>
      <c r="D156" s="57">
        <v>0.39</v>
      </c>
      <c r="E156" s="57">
        <v>1.6</v>
      </c>
      <c r="F156" s="57">
        <v>6.3</v>
      </c>
      <c r="G156" s="85">
        <v>41</v>
      </c>
      <c r="H156" s="22">
        <v>10</v>
      </c>
      <c r="I156" s="22">
        <v>12.69</v>
      </c>
      <c r="J156" s="22">
        <v>0.25</v>
      </c>
      <c r="K156" s="57">
        <v>1.1</v>
      </c>
      <c r="L156" s="16" t="s">
        <v>624</v>
      </c>
      <c r="M156" s="56"/>
    </row>
    <row r="157" spans="1:13" ht="15.75">
      <c r="A157" s="104"/>
      <c r="B157" s="17" t="s">
        <v>623</v>
      </c>
      <c r="C157" s="18">
        <v>50</v>
      </c>
      <c r="D157" s="57">
        <v>0.65</v>
      </c>
      <c r="E157" s="57">
        <v>2.7</v>
      </c>
      <c r="F157" s="57">
        <v>10.5</v>
      </c>
      <c r="G157" s="85">
        <v>68.3</v>
      </c>
      <c r="H157" s="22">
        <f>H156/30*50</f>
        <v>16.666666666666664</v>
      </c>
      <c r="I157" s="22">
        <f>I156/30*50</f>
        <v>21.15</v>
      </c>
      <c r="J157" s="22">
        <f>J156/30*50</f>
        <v>0.4166666666666667</v>
      </c>
      <c r="K157" s="57">
        <v>1.8</v>
      </c>
      <c r="L157" s="16" t="s">
        <v>624</v>
      </c>
      <c r="M157" s="56"/>
    </row>
    <row r="158" spans="1:13" ht="15.75">
      <c r="A158" s="122"/>
      <c r="B158" s="17" t="s">
        <v>625</v>
      </c>
      <c r="C158" s="18">
        <v>30</v>
      </c>
      <c r="D158" s="57">
        <v>0.4</v>
      </c>
      <c r="E158" s="57">
        <v>1.6</v>
      </c>
      <c r="F158" s="57">
        <v>5.2</v>
      </c>
      <c r="G158" s="85">
        <v>37</v>
      </c>
      <c r="H158" s="22">
        <v>10.37</v>
      </c>
      <c r="I158" s="22">
        <v>13.99</v>
      </c>
      <c r="J158" s="22">
        <v>0.32</v>
      </c>
      <c r="K158" s="57">
        <v>1.3</v>
      </c>
      <c r="L158" s="16" t="s">
        <v>624</v>
      </c>
      <c r="M158" s="56"/>
    </row>
    <row r="159" spans="1:13" ht="15.75">
      <c r="A159" s="104" t="s">
        <v>626</v>
      </c>
      <c r="B159" s="17" t="s">
        <v>625</v>
      </c>
      <c r="C159" s="18">
        <v>50</v>
      </c>
      <c r="D159" s="57">
        <v>0.7</v>
      </c>
      <c r="E159" s="57">
        <v>2.7</v>
      </c>
      <c r="F159" s="57">
        <v>8.7</v>
      </c>
      <c r="G159" s="85">
        <v>61</v>
      </c>
      <c r="H159" s="22">
        <f>H156/30*50</f>
        <v>16.666666666666664</v>
      </c>
      <c r="I159" s="22">
        <f>I156/30*50</f>
        <v>21.15</v>
      </c>
      <c r="J159" s="22">
        <f>J156/30*50</f>
        <v>0.4166666666666667</v>
      </c>
      <c r="K159" s="57">
        <v>2.2</v>
      </c>
      <c r="L159" s="16" t="s">
        <v>624</v>
      </c>
      <c r="M159" s="56"/>
    </row>
    <row r="160" spans="1:13" ht="15.75">
      <c r="A160" s="122"/>
      <c r="B160" s="17" t="s">
        <v>627</v>
      </c>
      <c r="C160" s="18">
        <v>30</v>
      </c>
      <c r="D160" s="62">
        <v>0.4</v>
      </c>
      <c r="E160" s="62">
        <v>1.9</v>
      </c>
      <c r="F160" s="62">
        <v>2.3</v>
      </c>
      <c r="G160" s="85">
        <v>28</v>
      </c>
      <c r="H160" s="22">
        <v>10.07</v>
      </c>
      <c r="I160" s="22">
        <v>6.41</v>
      </c>
      <c r="J160" s="22">
        <v>0.26</v>
      </c>
      <c r="K160" s="57">
        <v>4</v>
      </c>
      <c r="L160" s="16" t="s">
        <v>628</v>
      </c>
      <c r="M160" s="56"/>
    </row>
    <row r="161" spans="1:13" ht="15.75">
      <c r="A161" s="122"/>
      <c r="B161" s="17" t="s">
        <v>627</v>
      </c>
      <c r="C161" s="18">
        <v>40</v>
      </c>
      <c r="D161" s="57">
        <v>0.5</v>
      </c>
      <c r="E161" s="57">
        <v>2.5</v>
      </c>
      <c r="F161" s="57">
        <v>3.1</v>
      </c>
      <c r="G161" s="85">
        <v>37</v>
      </c>
      <c r="H161" s="57">
        <v>13.4</v>
      </c>
      <c r="I161" s="57">
        <v>8.5</v>
      </c>
      <c r="J161" s="57">
        <v>0.3</v>
      </c>
      <c r="K161" s="57">
        <v>5.3</v>
      </c>
      <c r="L161" s="16" t="s">
        <v>628</v>
      </c>
      <c r="M161" s="56"/>
    </row>
    <row r="162" spans="1:13" ht="15.75">
      <c r="A162" s="122"/>
      <c r="B162" s="17" t="s">
        <v>627</v>
      </c>
      <c r="C162" s="18">
        <v>50</v>
      </c>
      <c r="D162" s="57">
        <v>0.7</v>
      </c>
      <c r="E162" s="57">
        <v>3.2</v>
      </c>
      <c r="F162" s="57">
        <v>3.8</v>
      </c>
      <c r="G162" s="85">
        <v>47</v>
      </c>
      <c r="H162" s="22">
        <v>16.8</v>
      </c>
      <c r="I162" s="22">
        <v>10.7</v>
      </c>
      <c r="J162" s="22">
        <v>0.4</v>
      </c>
      <c r="K162" s="57">
        <v>6.7</v>
      </c>
      <c r="L162" s="16" t="s">
        <v>628</v>
      </c>
      <c r="M162" s="56"/>
    </row>
    <row r="163" spans="1:13" ht="15.75">
      <c r="A163" s="122"/>
      <c r="B163" s="17" t="s">
        <v>627</v>
      </c>
      <c r="C163" s="18">
        <v>60</v>
      </c>
      <c r="D163" s="57">
        <v>0.8</v>
      </c>
      <c r="E163" s="57">
        <v>3.8</v>
      </c>
      <c r="F163" s="57">
        <v>4.6</v>
      </c>
      <c r="G163" s="28">
        <v>56</v>
      </c>
      <c r="H163" s="57">
        <v>20.2</v>
      </c>
      <c r="I163" s="57">
        <v>12.8</v>
      </c>
      <c r="J163" s="57">
        <v>0.5</v>
      </c>
      <c r="K163" s="57">
        <v>8</v>
      </c>
      <c r="L163" s="16" t="s">
        <v>628</v>
      </c>
      <c r="M163" s="56"/>
    </row>
    <row r="164" spans="1:13" ht="15.75">
      <c r="A164" s="122"/>
      <c r="B164" s="17" t="s">
        <v>629</v>
      </c>
      <c r="C164" s="18">
        <v>30</v>
      </c>
      <c r="D164" s="62">
        <v>0.4</v>
      </c>
      <c r="E164" s="62">
        <v>1.9</v>
      </c>
      <c r="F164" s="57">
        <v>2.5</v>
      </c>
      <c r="G164" s="85">
        <v>28</v>
      </c>
      <c r="H164" s="22">
        <v>6.96</v>
      </c>
      <c r="I164" s="22">
        <v>6.22</v>
      </c>
      <c r="J164" s="22">
        <v>0.26</v>
      </c>
      <c r="K164" s="57">
        <v>3.1</v>
      </c>
      <c r="L164" s="16" t="s">
        <v>628</v>
      </c>
      <c r="M164" s="56"/>
    </row>
    <row r="165" spans="1:13" ht="15.75">
      <c r="A165" s="104" t="s">
        <v>630</v>
      </c>
      <c r="B165" s="17" t="s">
        <v>629</v>
      </c>
      <c r="C165" s="18">
        <v>50</v>
      </c>
      <c r="D165" s="57">
        <v>0.7</v>
      </c>
      <c r="E165" s="57">
        <v>3.2</v>
      </c>
      <c r="F165" s="57">
        <v>4.2</v>
      </c>
      <c r="G165" s="85">
        <v>47</v>
      </c>
      <c r="H165" s="22">
        <v>11.6</v>
      </c>
      <c r="I165" s="22">
        <v>10.4</v>
      </c>
      <c r="J165" s="22">
        <v>0.4</v>
      </c>
      <c r="K165" s="57">
        <v>5.2</v>
      </c>
      <c r="L165" s="16" t="s">
        <v>628</v>
      </c>
      <c r="M165" s="56"/>
    </row>
    <row r="166" spans="1:13" ht="15.75">
      <c r="A166" s="104" t="s">
        <v>631</v>
      </c>
      <c r="B166" s="17" t="s">
        <v>632</v>
      </c>
      <c r="C166" s="18">
        <v>30</v>
      </c>
      <c r="D166" s="41">
        <v>0.5</v>
      </c>
      <c r="E166" s="41">
        <v>1.4</v>
      </c>
      <c r="F166" s="41">
        <v>1.8</v>
      </c>
      <c r="G166" s="52">
        <v>22</v>
      </c>
      <c r="H166" s="22">
        <v>6.09</v>
      </c>
      <c r="I166" s="22">
        <v>4.34</v>
      </c>
      <c r="J166" s="22">
        <v>0.2</v>
      </c>
      <c r="K166" s="41">
        <v>0.9</v>
      </c>
      <c r="L166" s="51" t="s">
        <v>633</v>
      </c>
      <c r="M166" s="17"/>
    </row>
    <row r="167" spans="1:13" ht="15.75">
      <c r="A167" s="104"/>
      <c r="B167" s="17" t="s">
        <v>632</v>
      </c>
      <c r="C167" s="18">
        <v>50</v>
      </c>
      <c r="D167" s="50">
        <v>0.8</v>
      </c>
      <c r="E167" s="50">
        <v>2.3</v>
      </c>
      <c r="F167" s="50">
        <v>3</v>
      </c>
      <c r="G167" s="52">
        <v>37</v>
      </c>
      <c r="H167" s="22">
        <v>10.2</v>
      </c>
      <c r="I167" s="22">
        <v>7.2</v>
      </c>
      <c r="J167" s="22">
        <v>0.3</v>
      </c>
      <c r="K167" s="50">
        <v>1.5</v>
      </c>
      <c r="L167" s="51" t="s">
        <v>633</v>
      </c>
      <c r="M167" s="17"/>
    </row>
    <row r="168" spans="1:13" ht="15.75">
      <c r="A168" s="104" t="s">
        <v>634</v>
      </c>
      <c r="B168" s="17" t="s">
        <v>175</v>
      </c>
      <c r="C168" s="18">
        <v>30</v>
      </c>
      <c r="D168" s="41">
        <v>0.3</v>
      </c>
      <c r="E168" s="41">
        <v>1.4</v>
      </c>
      <c r="F168" s="41">
        <v>1.8</v>
      </c>
      <c r="G168" s="52">
        <v>21</v>
      </c>
      <c r="H168" s="22">
        <v>5.45</v>
      </c>
      <c r="I168" s="22">
        <v>3.96</v>
      </c>
      <c r="J168" s="22">
        <v>0.18</v>
      </c>
      <c r="K168" s="41">
        <v>1.7</v>
      </c>
      <c r="L168" s="51" t="s">
        <v>635</v>
      </c>
      <c r="M168" s="17"/>
    </row>
    <row r="169" spans="1:13" ht="15.75">
      <c r="A169" s="104"/>
      <c r="B169" s="17" t="s">
        <v>175</v>
      </c>
      <c r="C169" s="18">
        <v>50</v>
      </c>
      <c r="D169" s="50">
        <v>0.5</v>
      </c>
      <c r="E169" s="50">
        <v>2.3</v>
      </c>
      <c r="F169" s="50">
        <v>3</v>
      </c>
      <c r="G169" s="52">
        <v>35</v>
      </c>
      <c r="H169" s="22">
        <v>9.1</v>
      </c>
      <c r="I169" s="22">
        <v>6.6</v>
      </c>
      <c r="J169" s="22">
        <v>0.3</v>
      </c>
      <c r="K169" s="50">
        <v>2.8</v>
      </c>
      <c r="L169" s="51" t="s">
        <v>635</v>
      </c>
      <c r="M169" s="17"/>
    </row>
    <row r="170" spans="1:13" ht="15.75">
      <c r="A170" s="104" t="s">
        <v>634</v>
      </c>
      <c r="B170" s="11" t="s">
        <v>157</v>
      </c>
      <c r="C170" s="2">
        <v>30</v>
      </c>
      <c r="D170" s="97">
        <v>0.7</v>
      </c>
      <c r="E170" s="97">
        <v>1.4</v>
      </c>
      <c r="F170" s="97">
        <v>3.7</v>
      </c>
      <c r="G170" s="52">
        <v>30</v>
      </c>
      <c r="H170" s="22">
        <v>11.47</v>
      </c>
      <c r="I170" s="22">
        <v>8.89</v>
      </c>
      <c r="J170" s="22">
        <v>0.53</v>
      </c>
      <c r="K170" s="97">
        <v>1.3</v>
      </c>
      <c r="L170" s="98" t="s">
        <v>144</v>
      </c>
      <c r="M170" s="56"/>
    </row>
    <row r="171" spans="1:13" ht="15.75">
      <c r="A171" s="104"/>
      <c r="B171" s="11" t="s">
        <v>157</v>
      </c>
      <c r="C171" s="2">
        <v>40</v>
      </c>
      <c r="D171" s="22">
        <v>0.9</v>
      </c>
      <c r="E171" s="22">
        <v>1.9</v>
      </c>
      <c r="F171" s="22">
        <v>4.9</v>
      </c>
      <c r="G171" s="52">
        <v>40</v>
      </c>
      <c r="H171" s="22">
        <v>15.3</v>
      </c>
      <c r="I171" s="22">
        <v>11.9</v>
      </c>
      <c r="J171" s="22">
        <v>0.7</v>
      </c>
      <c r="K171" s="22">
        <v>1.7</v>
      </c>
      <c r="L171" s="98" t="s">
        <v>144</v>
      </c>
      <c r="M171" s="56"/>
    </row>
    <row r="172" spans="1:13" ht="15.75">
      <c r="A172" s="104" t="s">
        <v>634</v>
      </c>
      <c r="B172" s="11" t="s">
        <v>157</v>
      </c>
      <c r="C172" s="2">
        <v>50</v>
      </c>
      <c r="D172" s="22">
        <v>1.2</v>
      </c>
      <c r="E172" s="22">
        <v>2.3</v>
      </c>
      <c r="F172" s="22">
        <v>6.2</v>
      </c>
      <c r="G172" s="52">
        <v>50</v>
      </c>
      <c r="H172" s="22">
        <v>19.1</v>
      </c>
      <c r="I172" s="22">
        <v>14.8</v>
      </c>
      <c r="J172" s="22">
        <v>0.9</v>
      </c>
      <c r="K172" s="22">
        <v>2.2</v>
      </c>
      <c r="L172" s="98" t="s">
        <v>144</v>
      </c>
      <c r="M172" s="56"/>
    </row>
    <row r="173" spans="1:13" ht="15.75">
      <c r="A173" s="104"/>
      <c r="B173" s="11" t="s">
        <v>157</v>
      </c>
      <c r="C173" s="2">
        <v>60</v>
      </c>
      <c r="D173" s="22">
        <v>1.4</v>
      </c>
      <c r="E173" s="22">
        <v>2.8</v>
      </c>
      <c r="F173" s="22">
        <v>7.4</v>
      </c>
      <c r="G173" s="52">
        <v>60</v>
      </c>
      <c r="H173" s="22">
        <v>22.9</v>
      </c>
      <c r="I173" s="22">
        <v>17.8</v>
      </c>
      <c r="J173" s="22">
        <v>1.1</v>
      </c>
      <c r="K173" s="22">
        <v>2.6</v>
      </c>
      <c r="L173" s="98" t="s">
        <v>144</v>
      </c>
      <c r="M173" s="56"/>
    </row>
    <row r="174" spans="1:13" ht="15.75">
      <c r="A174" s="104" t="s">
        <v>634</v>
      </c>
      <c r="B174" s="17" t="s">
        <v>143</v>
      </c>
      <c r="C174" s="2">
        <v>30</v>
      </c>
      <c r="D174" s="97">
        <v>0.7</v>
      </c>
      <c r="E174" s="97">
        <v>1.4</v>
      </c>
      <c r="F174" s="22">
        <v>3.3</v>
      </c>
      <c r="G174" s="52">
        <v>28</v>
      </c>
      <c r="H174" s="22">
        <v>9.19</v>
      </c>
      <c r="I174" s="22">
        <v>12.38</v>
      </c>
      <c r="J174" s="22">
        <v>0.66</v>
      </c>
      <c r="K174" s="19">
        <v>1.5</v>
      </c>
      <c r="L174" s="98" t="s">
        <v>144</v>
      </c>
      <c r="M174" s="56"/>
    </row>
    <row r="175" spans="1:13" ht="15.75">
      <c r="A175" s="104" t="s">
        <v>634</v>
      </c>
      <c r="B175" s="17" t="s">
        <v>143</v>
      </c>
      <c r="C175" s="18">
        <v>50</v>
      </c>
      <c r="D175" s="57">
        <v>1.2</v>
      </c>
      <c r="E175" s="57">
        <v>2.3</v>
      </c>
      <c r="F175" s="57">
        <v>5.5</v>
      </c>
      <c r="G175" s="85">
        <v>47</v>
      </c>
      <c r="H175" s="57">
        <v>15.3</v>
      </c>
      <c r="I175" s="57">
        <v>20.6</v>
      </c>
      <c r="J175" s="57">
        <v>1.1</v>
      </c>
      <c r="K175" s="50">
        <v>2.5</v>
      </c>
      <c r="L175" s="51" t="s">
        <v>144</v>
      </c>
      <c r="M175" s="56"/>
    </row>
    <row r="176" spans="1:13" ht="15.75">
      <c r="A176" s="104" t="s">
        <v>634</v>
      </c>
      <c r="B176" s="17" t="s">
        <v>636</v>
      </c>
      <c r="C176" s="18">
        <v>30</v>
      </c>
      <c r="D176" s="41">
        <v>0.4</v>
      </c>
      <c r="E176" s="41">
        <v>1.2</v>
      </c>
      <c r="F176" s="41">
        <v>2.1</v>
      </c>
      <c r="G176" s="85">
        <v>21</v>
      </c>
      <c r="H176" s="22">
        <v>9.6</v>
      </c>
      <c r="I176" s="22">
        <v>6.95</v>
      </c>
      <c r="J176" s="22">
        <v>0.28</v>
      </c>
      <c r="K176" s="41">
        <v>1.3</v>
      </c>
      <c r="L176" s="51" t="s">
        <v>637</v>
      </c>
      <c r="M176" s="17"/>
    </row>
    <row r="177" spans="1:13" ht="15.75">
      <c r="A177" s="104"/>
      <c r="B177" s="17" t="s">
        <v>636</v>
      </c>
      <c r="C177" s="18">
        <v>40</v>
      </c>
      <c r="D177" s="50">
        <v>0.5</v>
      </c>
      <c r="E177" s="50">
        <v>1.6</v>
      </c>
      <c r="F177" s="50">
        <v>2.8</v>
      </c>
      <c r="G177" s="42">
        <v>28</v>
      </c>
      <c r="H177" s="50">
        <v>12.8</v>
      </c>
      <c r="I177" s="50">
        <v>9.3</v>
      </c>
      <c r="J177" s="50">
        <v>0.4</v>
      </c>
      <c r="K177" s="50">
        <v>1.7</v>
      </c>
      <c r="L177" s="51" t="s">
        <v>637</v>
      </c>
      <c r="M177" s="17"/>
    </row>
    <row r="178" spans="1:13" ht="15.75">
      <c r="A178" s="104" t="s">
        <v>634</v>
      </c>
      <c r="B178" s="17" t="s">
        <v>636</v>
      </c>
      <c r="C178" s="18">
        <v>50</v>
      </c>
      <c r="D178" s="50">
        <v>0.7</v>
      </c>
      <c r="E178" s="50">
        <v>2</v>
      </c>
      <c r="F178" s="50">
        <v>3.5</v>
      </c>
      <c r="G178" s="85">
        <v>35</v>
      </c>
      <c r="H178" s="22">
        <v>16</v>
      </c>
      <c r="I178" s="22">
        <v>11.6</v>
      </c>
      <c r="J178" s="22">
        <v>0.5</v>
      </c>
      <c r="K178" s="50">
        <v>2.2</v>
      </c>
      <c r="L178" s="51" t="s">
        <v>637</v>
      </c>
      <c r="M178" s="17"/>
    </row>
    <row r="179" spans="1:13" ht="15.75">
      <c r="A179" s="104" t="s">
        <v>634</v>
      </c>
      <c r="B179" s="11" t="s">
        <v>175</v>
      </c>
      <c r="C179" s="2">
        <v>30</v>
      </c>
      <c r="D179" s="19">
        <v>0.6</v>
      </c>
      <c r="E179" s="19">
        <v>2.7</v>
      </c>
      <c r="F179" s="19">
        <v>2.56</v>
      </c>
      <c r="G179" s="91">
        <v>37</v>
      </c>
      <c r="H179" s="3">
        <v>5.1</v>
      </c>
      <c r="I179" s="3">
        <v>4.2</v>
      </c>
      <c r="J179" s="3">
        <v>0.2</v>
      </c>
      <c r="K179" s="3">
        <v>2.1</v>
      </c>
      <c r="L179" s="16" t="s">
        <v>28</v>
      </c>
      <c r="M179" s="56"/>
    </row>
    <row r="180" spans="1:13" ht="15.75">
      <c r="A180" s="104"/>
      <c r="B180" s="11" t="s">
        <v>175</v>
      </c>
      <c r="C180" s="2">
        <v>35</v>
      </c>
      <c r="D180" s="19">
        <v>0.7</v>
      </c>
      <c r="E180" s="19">
        <v>3.2</v>
      </c>
      <c r="F180" s="19">
        <v>3</v>
      </c>
      <c r="G180" s="39">
        <v>43</v>
      </c>
      <c r="H180" s="19">
        <v>6</v>
      </c>
      <c r="I180" s="19">
        <v>4.9</v>
      </c>
      <c r="J180" s="19">
        <v>0.2</v>
      </c>
      <c r="K180" s="19">
        <v>2.5</v>
      </c>
      <c r="L180" s="16" t="s">
        <v>28</v>
      </c>
      <c r="M180" s="56"/>
    </row>
    <row r="181" spans="1:13" ht="15.75">
      <c r="A181" s="104"/>
      <c r="B181" s="11" t="s">
        <v>175</v>
      </c>
      <c r="C181" s="2">
        <v>40</v>
      </c>
      <c r="D181" s="19">
        <v>0.8</v>
      </c>
      <c r="E181" s="19">
        <v>3.6</v>
      </c>
      <c r="F181" s="19">
        <v>3.4</v>
      </c>
      <c r="G181" s="39">
        <v>49</v>
      </c>
      <c r="H181" s="19">
        <v>6.8</v>
      </c>
      <c r="I181" s="19">
        <v>5.6</v>
      </c>
      <c r="J181" s="19">
        <v>0.2</v>
      </c>
      <c r="K181" s="19">
        <v>2.8</v>
      </c>
      <c r="L181" s="16" t="s">
        <v>28</v>
      </c>
      <c r="M181" s="56"/>
    </row>
    <row r="182" spans="1:13" ht="15.75">
      <c r="A182" s="104" t="s">
        <v>634</v>
      </c>
      <c r="B182" s="17" t="s">
        <v>175</v>
      </c>
      <c r="C182" s="18">
        <v>50</v>
      </c>
      <c r="D182" s="19">
        <v>1</v>
      </c>
      <c r="E182" s="19">
        <v>4.5</v>
      </c>
      <c r="F182" s="19">
        <v>4.3</v>
      </c>
      <c r="G182" s="91">
        <v>61</v>
      </c>
      <c r="H182" s="3">
        <v>8.5</v>
      </c>
      <c r="I182" s="3">
        <v>7</v>
      </c>
      <c r="J182" s="3">
        <v>0.30000000000000004</v>
      </c>
      <c r="K182" s="3">
        <v>3.5</v>
      </c>
      <c r="L182" s="16" t="s">
        <v>28</v>
      </c>
      <c r="M182" s="56"/>
    </row>
    <row r="183" spans="1:13" ht="15.75">
      <c r="A183" s="104" t="s">
        <v>634</v>
      </c>
      <c r="B183" s="17" t="s">
        <v>638</v>
      </c>
      <c r="C183" s="18">
        <v>30</v>
      </c>
      <c r="D183" s="19">
        <v>0.51</v>
      </c>
      <c r="E183" s="19">
        <v>3.99</v>
      </c>
      <c r="F183" s="19">
        <v>2.07</v>
      </c>
      <c r="G183" s="91">
        <v>46</v>
      </c>
      <c r="H183" s="3">
        <v>12.9</v>
      </c>
      <c r="I183" s="3">
        <v>4.5</v>
      </c>
      <c r="J183" s="3">
        <v>0.2</v>
      </c>
      <c r="K183" s="3">
        <v>2.1</v>
      </c>
      <c r="L183" s="16" t="s">
        <v>28</v>
      </c>
      <c r="M183" s="56"/>
    </row>
    <row r="184" spans="1:13" ht="15.75">
      <c r="A184" s="104" t="s">
        <v>634</v>
      </c>
      <c r="B184" s="17" t="s">
        <v>638</v>
      </c>
      <c r="C184" s="18">
        <v>50</v>
      </c>
      <c r="D184" s="19">
        <v>0.9</v>
      </c>
      <c r="E184" s="19">
        <v>6.7</v>
      </c>
      <c r="F184" s="19">
        <v>3.5</v>
      </c>
      <c r="G184" s="91">
        <v>77</v>
      </c>
      <c r="H184" s="3">
        <f>H183/30*50</f>
        <v>21.5</v>
      </c>
      <c r="I184" s="3">
        <f>I183/30*50</f>
        <v>7.5</v>
      </c>
      <c r="J184" s="3">
        <f>J183/30*50</f>
        <v>0.33333333333333337</v>
      </c>
      <c r="K184" s="3">
        <v>3.5</v>
      </c>
      <c r="L184" s="16" t="s">
        <v>28</v>
      </c>
      <c r="M184" s="56"/>
    </row>
    <row r="185" spans="1:13" ht="15.75">
      <c r="A185" s="104" t="s">
        <v>634</v>
      </c>
      <c r="B185" s="17" t="s">
        <v>639</v>
      </c>
      <c r="C185" s="18">
        <v>30</v>
      </c>
      <c r="D185" s="19">
        <v>1.4</v>
      </c>
      <c r="E185" s="19">
        <v>0</v>
      </c>
      <c r="F185" s="19">
        <v>0.09</v>
      </c>
      <c r="G185" s="91">
        <v>18</v>
      </c>
      <c r="H185" s="3">
        <v>6</v>
      </c>
      <c r="I185" s="3">
        <v>4.7</v>
      </c>
      <c r="J185" s="3">
        <v>0.2</v>
      </c>
      <c r="K185" s="3">
        <v>0</v>
      </c>
      <c r="L185" s="16" t="s">
        <v>28</v>
      </c>
      <c r="M185" s="56"/>
    </row>
    <row r="186" spans="1:13" ht="15.75">
      <c r="A186" s="104" t="s">
        <v>634</v>
      </c>
      <c r="B186" s="17" t="s">
        <v>639</v>
      </c>
      <c r="C186" s="18">
        <v>50</v>
      </c>
      <c r="D186" s="19">
        <v>2.3</v>
      </c>
      <c r="E186" s="19">
        <v>0</v>
      </c>
      <c r="F186" s="19">
        <v>0.2</v>
      </c>
      <c r="G186" s="91">
        <v>30</v>
      </c>
      <c r="H186" s="3">
        <f>H185/30*50</f>
        <v>10</v>
      </c>
      <c r="I186" s="3">
        <f>I185/30*50</f>
        <v>7.833333333333334</v>
      </c>
      <c r="J186" s="3">
        <f>J185/30*50</f>
        <v>0.33333333333333337</v>
      </c>
      <c r="K186" s="3">
        <v>0</v>
      </c>
      <c r="L186" s="16" t="s">
        <v>28</v>
      </c>
      <c r="M186" s="56"/>
    </row>
    <row r="187" spans="1:13" ht="15.75">
      <c r="A187" s="104" t="s">
        <v>634</v>
      </c>
      <c r="B187" s="17" t="s">
        <v>640</v>
      </c>
      <c r="C187" s="18">
        <v>30</v>
      </c>
      <c r="D187" s="19">
        <v>1.17</v>
      </c>
      <c r="E187" s="19">
        <v>0.39</v>
      </c>
      <c r="F187" s="19">
        <v>0.66</v>
      </c>
      <c r="G187" s="20">
        <v>35</v>
      </c>
      <c r="H187" s="21">
        <v>1.26</v>
      </c>
      <c r="I187" s="22">
        <v>0.39</v>
      </c>
      <c r="J187" s="22">
        <v>0.01</v>
      </c>
      <c r="K187" s="22">
        <v>3</v>
      </c>
      <c r="L187" s="16" t="s">
        <v>28</v>
      </c>
      <c r="M187" s="56"/>
    </row>
    <row r="188" spans="1:13" ht="15.75">
      <c r="A188" s="104"/>
      <c r="B188" s="17" t="s">
        <v>640</v>
      </c>
      <c r="C188" s="18">
        <v>40</v>
      </c>
      <c r="D188" s="19">
        <v>1.6</v>
      </c>
      <c r="E188" s="19">
        <v>0.5</v>
      </c>
      <c r="F188" s="19">
        <v>0.9</v>
      </c>
      <c r="G188" s="39">
        <v>47</v>
      </c>
      <c r="H188" s="19">
        <v>1.7</v>
      </c>
      <c r="I188" s="19">
        <v>0.5</v>
      </c>
      <c r="J188" s="19">
        <v>0</v>
      </c>
      <c r="K188" s="19">
        <v>4</v>
      </c>
      <c r="L188" s="16" t="s">
        <v>28</v>
      </c>
      <c r="M188" s="56"/>
    </row>
    <row r="189" spans="1:13" ht="15.75">
      <c r="A189" s="104" t="s">
        <v>634</v>
      </c>
      <c r="B189" s="17" t="s">
        <v>640</v>
      </c>
      <c r="C189" s="18">
        <v>50</v>
      </c>
      <c r="D189" s="19">
        <v>2</v>
      </c>
      <c r="E189" s="19">
        <v>0.7</v>
      </c>
      <c r="F189" s="19">
        <v>1.1</v>
      </c>
      <c r="G189" s="20">
        <v>58</v>
      </c>
      <c r="H189" s="21">
        <f>H187/30*50</f>
        <v>2.1</v>
      </c>
      <c r="I189" s="21">
        <f>I187/30*50</f>
        <v>0.65</v>
      </c>
      <c r="J189" s="21">
        <f>J187/30*50</f>
        <v>0.016666666666666666</v>
      </c>
      <c r="K189" s="22">
        <v>5</v>
      </c>
      <c r="L189" s="16" t="s">
        <v>28</v>
      </c>
      <c r="M189" s="56"/>
    </row>
    <row r="190" spans="1:13" ht="15.75">
      <c r="A190" s="104" t="s">
        <v>634</v>
      </c>
      <c r="B190" s="17" t="s">
        <v>641</v>
      </c>
      <c r="C190" s="18">
        <v>30</v>
      </c>
      <c r="D190" s="19">
        <v>0.93</v>
      </c>
      <c r="E190" s="19">
        <v>0</v>
      </c>
      <c r="F190" s="19">
        <v>0.06</v>
      </c>
      <c r="G190" s="20">
        <v>12</v>
      </c>
      <c r="H190" s="21">
        <v>0.6</v>
      </c>
      <c r="I190" s="21">
        <v>0.63</v>
      </c>
      <c r="J190" s="22">
        <v>0.02</v>
      </c>
      <c r="K190" s="19">
        <v>3</v>
      </c>
      <c r="L190" s="16" t="s">
        <v>28</v>
      </c>
      <c r="M190" s="56"/>
    </row>
    <row r="191" spans="1:13" ht="15.75">
      <c r="A191" s="104"/>
      <c r="B191" s="17" t="s">
        <v>641</v>
      </c>
      <c r="C191" s="18">
        <v>40</v>
      </c>
      <c r="D191" s="19">
        <v>1.2</v>
      </c>
      <c r="E191" s="19">
        <v>0</v>
      </c>
      <c r="F191" s="19">
        <v>0.1</v>
      </c>
      <c r="G191" s="39">
        <v>16</v>
      </c>
      <c r="H191" s="19">
        <v>0.8</v>
      </c>
      <c r="I191" s="19">
        <v>0.8</v>
      </c>
      <c r="J191" s="19">
        <v>0</v>
      </c>
      <c r="K191" s="19">
        <v>4</v>
      </c>
      <c r="L191" s="16" t="s">
        <v>28</v>
      </c>
      <c r="M191" s="56"/>
    </row>
    <row r="192" spans="1:13" ht="15.75">
      <c r="A192" s="149" t="s">
        <v>642</v>
      </c>
      <c r="B192" s="17" t="s">
        <v>641</v>
      </c>
      <c r="C192" s="18">
        <v>50</v>
      </c>
      <c r="D192" s="19">
        <v>1.6</v>
      </c>
      <c r="E192" s="19">
        <v>0</v>
      </c>
      <c r="F192" s="19">
        <v>0.1</v>
      </c>
      <c r="G192" s="20">
        <v>20</v>
      </c>
      <c r="H192" s="21">
        <f>H190/30*50</f>
        <v>1</v>
      </c>
      <c r="I192" s="21">
        <f>I190/30*50</f>
        <v>1.05</v>
      </c>
      <c r="J192" s="21">
        <f>J190/30*50</f>
        <v>0.03333333333333333</v>
      </c>
      <c r="K192" s="19">
        <v>5</v>
      </c>
      <c r="L192" s="16" t="s">
        <v>28</v>
      </c>
      <c r="M192" s="56"/>
    </row>
    <row r="193" spans="1:13" ht="15.75">
      <c r="A193" s="149"/>
      <c r="B193" s="17" t="s">
        <v>641</v>
      </c>
      <c r="C193" s="18">
        <v>60</v>
      </c>
      <c r="D193" s="19">
        <v>1.9</v>
      </c>
      <c r="E193" s="19">
        <v>0</v>
      </c>
      <c r="F193" s="19">
        <v>0.1</v>
      </c>
      <c r="G193" s="39">
        <v>24</v>
      </c>
      <c r="H193" s="19">
        <v>1.2</v>
      </c>
      <c r="I193" s="19">
        <v>1.3</v>
      </c>
      <c r="J193" s="19">
        <v>0</v>
      </c>
      <c r="K193" s="19">
        <v>6</v>
      </c>
      <c r="L193" s="16" t="s">
        <v>28</v>
      </c>
      <c r="M193" s="56"/>
    </row>
    <row r="194" spans="1:13" ht="15.75">
      <c r="A194" s="149"/>
      <c r="B194" s="17" t="s">
        <v>27</v>
      </c>
      <c r="C194" s="18">
        <v>30</v>
      </c>
      <c r="D194" s="19">
        <v>0.18</v>
      </c>
      <c r="E194" s="19">
        <v>0</v>
      </c>
      <c r="F194" s="19">
        <v>1.26</v>
      </c>
      <c r="G194" s="20">
        <v>6</v>
      </c>
      <c r="H194" s="21">
        <v>3.3</v>
      </c>
      <c r="I194" s="21">
        <v>2.7</v>
      </c>
      <c r="J194" s="21">
        <v>0.2</v>
      </c>
      <c r="K194" s="22">
        <v>4.1</v>
      </c>
      <c r="L194" s="16" t="s">
        <v>28</v>
      </c>
      <c r="M194" s="56"/>
    </row>
    <row r="195" spans="1:13" ht="15.75">
      <c r="A195" s="122"/>
      <c r="B195" s="17" t="s">
        <v>27</v>
      </c>
      <c r="C195" s="18">
        <v>50</v>
      </c>
      <c r="D195" s="19">
        <v>0.3</v>
      </c>
      <c r="E195" s="19">
        <v>0</v>
      </c>
      <c r="F195" s="19">
        <v>2.1</v>
      </c>
      <c r="G195" s="20">
        <v>10</v>
      </c>
      <c r="H195" s="21">
        <f>H194/30*50</f>
        <v>5.5</v>
      </c>
      <c r="I195" s="21">
        <f>I194/30*50</f>
        <v>4.500000000000001</v>
      </c>
      <c r="J195" s="21">
        <f>J194/30*50</f>
        <v>0.33333333333333337</v>
      </c>
      <c r="K195" s="22">
        <v>6.8</v>
      </c>
      <c r="L195" s="16" t="s">
        <v>28</v>
      </c>
      <c r="M195" s="56"/>
    </row>
    <row r="196" spans="1:13" ht="15.75">
      <c r="A196" s="122"/>
      <c r="B196" s="17" t="s">
        <v>643</v>
      </c>
      <c r="C196" s="18">
        <v>30</v>
      </c>
      <c r="D196" s="19">
        <v>0.3</v>
      </c>
      <c r="E196" s="19">
        <v>0</v>
      </c>
      <c r="F196" s="19">
        <v>2.1</v>
      </c>
      <c r="G196" s="52">
        <v>10</v>
      </c>
      <c r="H196" s="22">
        <v>4.2</v>
      </c>
      <c r="I196" s="22">
        <v>3.6</v>
      </c>
      <c r="J196" s="22">
        <v>0.17</v>
      </c>
      <c r="K196" s="19">
        <v>4.5</v>
      </c>
      <c r="L196" s="16" t="s">
        <v>28</v>
      </c>
      <c r="M196" s="17"/>
    </row>
    <row r="197" spans="1:13" ht="15.75">
      <c r="A197" s="122"/>
      <c r="B197" s="17" t="s">
        <v>643</v>
      </c>
      <c r="C197" s="18">
        <v>50</v>
      </c>
      <c r="D197" s="19">
        <v>0.4</v>
      </c>
      <c r="E197" s="19">
        <v>0</v>
      </c>
      <c r="F197" s="19">
        <v>2.5</v>
      </c>
      <c r="G197" s="52">
        <v>12</v>
      </c>
      <c r="H197" s="22">
        <f>H196/30*50</f>
        <v>7.000000000000001</v>
      </c>
      <c r="I197" s="22">
        <f>I196/30*50</f>
        <v>6.000000000000001</v>
      </c>
      <c r="J197" s="22">
        <f>J196/30*50</f>
        <v>0.2833333333333333</v>
      </c>
      <c r="K197" s="19">
        <v>7.5</v>
      </c>
      <c r="L197" s="16" t="s">
        <v>28</v>
      </c>
      <c r="M197" s="17"/>
    </row>
    <row r="198" spans="1:13" ht="15.75">
      <c r="A198" s="122"/>
      <c r="B198" s="17" t="s">
        <v>644</v>
      </c>
      <c r="C198" s="18">
        <v>30</v>
      </c>
      <c r="D198" s="19">
        <v>0.6</v>
      </c>
      <c r="E198" s="19">
        <v>0</v>
      </c>
      <c r="F198" s="19">
        <v>0.6</v>
      </c>
      <c r="G198" s="153">
        <v>8</v>
      </c>
      <c r="H198" s="22">
        <v>6.9</v>
      </c>
      <c r="I198" s="22">
        <v>4.2</v>
      </c>
      <c r="J198" s="22">
        <v>0.18</v>
      </c>
      <c r="K198" s="19">
        <v>7.5</v>
      </c>
      <c r="L198" s="16" t="s">
        <v>28</v>
      </c>
      <c r="M198" s="17"/>
    </row>
    <row r="199" spans="1:13" ht="15.75">
      <c r="A199" s="122"/>
      <c r="B199" s="17" t="s">
        <v>644</v>
      </c>
      <c r="C199" s="154">
        <v>50</v>
      </c>
      <c r="D199" s="155">
        <v>1</v>
      </c>
      <c r="E199" s="155">
        <v>0</v>
      </c>
      <c r="F199" s="155">
        <v>1</v>
      </c>
      <c r="G199" s="67">
        <v>13</v>
      </c>
      <c r="H199" s="66">
        <f>H198/30*50</f>
        <v>11.5</v>
      </c>
      <c r="I199" s="66">
        <f>I198/30*50</f>
        <v>7.000000000000001</v>
      </c>
      <c r="J199" s="66">
        <f>J198/30*50</f>
        <v>0.3</v>
      </c>
      <c r="K199" s="155">
        <v>12.5</v>
      </c>
      <c r="L199" s="16" t="s">
        <v>28</v>
      </c>
      <c r="M199" s="17"/>
    </row>
    <row r="200" spans="1:13" ht="15.75">
      <c r="A200" s="122"/>
      <c r="B200" s="17" t="s">
        <v>645</v>
      </c>
      <c r="C200" s="18">
        <v>30</v>
      </c>
      <c r="D200" s="57">
        <v>0.24</v>
      </c>
      <c r="E200" s="57">
        <v>0</v>
      </c>
      <c r="F200" s="57">
        <v>0.75</v>
      </c>
      <c r="G200" s="85">
        <v>10</v>
      </c>
      <c r="H200" s="22">
        <v>5.1</v>
      </c>
      <c r="I200" s="22">
        <v>4.2</v>
      </c>
      <c r="J200" s="22">
        <v>0.15</v>
      </c>
      <c r="K200" s="22">
        <v>2.1</v>
      </c>
      <c r="L200" s="16" t="s">
        <v>646</v>
      </c>
      <c r="M200" s="17"/>
    </row>
    <row r="201" spans="1:13" ht="15.75">
      <c r="A201" s="122"/>
      <c r="B201" s="17" t="s">
        <v>645</v>
      </c>
      <c r="C201" s="18">
        <v>50</v>
      </c>
      <c r="D201" s="50">
        <v>0.4</v>
      </c>
      <c r="E201" s="50">
        <v>0</v>
      </c>
      <c r="F201" s="50">
        <v>1.25</v>
      </c>
      <c r="G201" s="42">
        <v>17</v>
      </c>
      <c r="H201" s="19">
        <f>H200/30*50</f>
        <v>8.5</v>
      </c>
      <c r="I201" s="19">
        <f>I200/30*50</f>
        <v>7.000000000000001</v>
      </c>
      <c r="J201" s="19">
        <f>J200/30*50</f>
        <v>0.25</v>
      </c>
      <c r="K201" s="19">
        <f>K200/30*50</f>
        <v>3.5000000000000004</v>
      </c>
      <c r="L201" s="16" t="s">
        <v>646</v>
      </c>
      <c r="M201" s="17"/>
    </row>
    <row r="202" spans="1:13" ht="15.75">
      <c r="A202" s="122"/>
      <c r="B202" s="17" t="s">
        <v>647</v>
      </c>
      <c r="C202" s="18">
        <v>30</v>
      </c>
      <c r="D202" s="50">
        <v>0.33</v>
      </c>
      <c r="E202" s="50">
        <v>0</v>
      </c>
      <c r="F202" s="50">
        <v>1.5</v>
      </c>
      <c r="G202" s="42">
        <v>5</v>
      </c>
      <c r="H202" s="19">
        <v>4.2</v>
      </c>
      <c r="I202" s="19">
        <v>6</v>
      </c>
      <c r="J202" s="19">
        <v>0.27</v>
      </c>
      <c r="K202" s="19">
        <v>7.5</v>
      </c>
      <c r="L202" s="16" t="s">
        <v>646</v>
      </c>
      <c r="M202" s="17"/>
    </row>
    <row r="203" spans="1:13" ht="15.75">
      <c r="A203" s="104" t="s">
        <v>648</v>
      </c>
      <c r="B203" s="17" t="s">
        <v>647</v>
      </c>
      <c r="C203" s="18">
        <v>50</v>
      </c>
      <c r="D203" s="50">
        <v>0.55</v>
      </c>
      <c r="E203" s="50">
        <v>0</v>
      </c>
      <c r="F203" s="50">
        <v>2.5</v>
      </c>
      <c r="G203" s="42">
        <v>8</v>
      </c>
      <c r="H203" s="19">
        <f>H202/30*50</f>
        <v>7.000000000000001</v>
      </c>
      <c r="I203" s="19">
        <f>I202/30*50</f>
        <v>10</v>
      </c>
      <c r="J203" s="19">
        <f>J202/30*50</f>
        <v>0.45000000000000007</v>
      </c>
      <c r="K203" s="19">
        <f>K202/30*50</f>
        <v>12.5</v>
      </c>
      <c r="L203" s="16" t="s">
        <v>646</v>
      </c>
      <c r="M203" s="17"/>
    </row>
    <row r="204" spans="1:13" ht="15.75">
      <c r="A204" s="104"/>
      <c r="B204" s="17" t="s">
        <v>649</v>
      </c>
      <c r="C204" s="18">
        <v>30</v>
      </c>
      <c r="D204" s="50">
        <v>0.39</v>
      </c>
      <c r="E204" s="50">
        <v>0</v>
      </c>
      <c r="F204" s="50">
        <v>1.65</v>
      </c>
      <c r="G204" s="42">
        <v>8</v>
      </c>
      <c r="H204" s="50">
        <v>2.4</v>
      </c>
      <c r="I204" s="21">
        <v>2.1</v>
      </c>
      <c r="J204" s="21">
        <v>0.2</v>
      </c>
      <c r="K204" s="21">
        <v>60</v>
      </c>
      <c r="L204" s="16" t="s">
        <v>646</v>
      </c>
      <c r="M204" s="17"/>
    </row>
    <row r="205" spans="1:13" ht="15.75">
      <c r="A205" s="122"/>
      <c r="B205" s="17" t="s">
        <v>649</v>
      </c>
      <c r="C205" s="18">
        <v>50</v>
      </c>
      <c r="D205" s="50">
        <v>0.65</v>
      </c>
      <c r="E205" s="50">
        <v>0</v>
      </c>
      <c r="F205" s="50">
        <v>2.75</v>
      </c>
      <c r="G205" s="42">
        <v>13</v>
      </c>
      <c r="H205" s="50">
        <f>H204/30*50</f>
        <v>4</v>
      </c>
      <c r="I205" s="50">
        <f>I204/30*50</f>
        <v>3.5000000000000004</v>
      </c>
      <c r="J205" s="50">
        <f>J204/30*50</f>
        <v>0.33333333333333337</v>
      </c>
      <c r="K205" s="50">
        <f>K204/30*50</f>
        <v>100</v>
      </c>
      <c r="L205" s="16" t="s">
        <v>646</v>
      </c>
      <c r="M205" s="17"/>
    </row>
    <row r="206" spans="1:13" ht="15.75">
      <c r="A206" s="104" t="s">
        <v>650</v>
      </c>
      <c r="B206" s="17" t="s">
        <v>651</v>
      </c>
      <c r="C206" s="34">
        <v>1</v>
      </c>
      <c r="D206" s="57">
        <v>0.04</v>
      </c>
      <c r="E206" s="57">
        <v>0</v>
      </c>
      <c r="F206" s="57">
        <v>0.08</v>
      </c>
      <c r="G206" s="156">
        <v>0.46</v>
      </c>
      <c r="H206" s="22">
        <v>2.23</v>
      </c>
      <c r="I206" s="22">
        <v>0.7</v>
      </c>
      <c r="J206" s="22">
        <v>0.016</v>
      </c>
      <c r="K206" s="22">
        <v>1.5</v>
      </c>
      <c r="L206" s="16" t="s">
        <v>646</v>
      </c>
      <c r="M206" s="56"/>
    </row>
    <row r="207" spans="1:13" ht="15.75">
      <c r="A207" s="104"/>
      <c r="B207" s="17" t="s">
        <v>651</v>
      </c>
      <c r="C207" s="34">
        <v>2</v>
      </c>
      <c r="D207" s="50">
        <v>0.08</v>
      </c>
      <c r="E207" s="50">
        <v>0</v>
      </c>
      <c r="F207" s="50">
        <v>0.16</v>
      </c>
      <c r="G207" s="157">
        <v>0.92</v>
      </c>
      <c r="H207" s="19">
        <f>H206/1*2</f>
        <v>4.46</v>
      </c>
      <c r="I207" s="19">
        <f>I206/1*2</f>
        <v>1.4</v>
      </c>
      <c r="J207" s="19">
        <f>J206/1*2</f>
        <v>0.032</v>
      </c>
      <c r="K207" s="19">
        <v>3</v>
      </c>
      <c r="L207" s="16" t="s">
        <v>646</v>
      </c>
      <c r="M207" s="56"/>
    </row>
    <row r="208" spans="1:13" ht="15.75">
      <c r="A208" s="122"/>
      <c r="B208" s="17" t="s">
        <v>652</v>
      </c>
      <c r="C208" s="34">
        <v>1</v>
      </c>
      <c r="D208" s="50">
        <v>0.03</v>
      </c>
      <c r="E208" s="50">
        <v>0.005</v>
      </c>
      <c r="F208" s="50">
        <v>0.04</v>
      </c>
      <c r="G208" s="157">
        <v>0.32</v>
      </c>
      <c r="H208" s="50">
        <v>2.45</v>
      </c>
      <c r="I208" s="19">
        <v>0.85</v>
      </c>
      <c r="J208" s="19">
        <v>0.019</v>
      </c>
      <c r="K208" s="50">
        <v>1</v>
      </c>
      <c r="L208" s="16" t="s">
        <v>646</v>
      </c>
      <c r="M208" s="56"/>
    </row>
    <row r="209" spans="1:13" ht="15.75">
      <c r="A209" s="104" t="s">
        <v>653</v>
      </c>
      <c r="B209" s="17" t="s">
        <v>652</v>
      </c>
      <c r="C209" s="34">
        <v>2</v>
      </c>
      <c r="D209" s="50">
        <v>0.06</v>
      </c>
      <c r="E209" s="50">
        <v>0.01</v>
      </c>
      <c r="F209" s="50">
        <v>0.08</v>
      </c>
      <c r="G209" s="157">
        <v>0.62</v>
      </c>
      <c r="H209" s="50">
        <f>H208/1*2</f>
        <v>4.9</v>
      </c>
      <c r="I209" s="50">
        <f>I208/1*2</f>
        <v>1.7</v>
      </c>
      <c r="J209" s="50">
        <f>J208/1*2</f>
        <v>0.038</v>
      </c>
      <c r="K209" s="50">
        <v>2</v>
      </c>
      <c r="L209" s="16" t="s">
        <v>646</v>
      </c>
      <c r="M209" s="56"/>
    </row>
    <row r="210" spans="1:13" ht="15.75">
      <c r="A210" s="104"/>
      <c r="B210" s="17" t="s">
        <v>654</v>
      </c>
      <c r="C210" s="34">
        <v>1</v>
      </c>
      <c r="D210" s="50">
        <v>0.015</v>
      </c>
      <c r="E210" s="50">
        <v>0</v>
      </c>
      <c r="F210" s="50">
        <v>0.09</v>
      </c>
      <c r="G210" s="157">
        <v>0.3</v>
      </c>
      <c r="H210" s="50">
        <v>1</v>
      </c>
      <c r="I210" s="21">
        <v>0.18</v>
      </c>
      <c r="J210" s="21">
        <v>0.01</v>
      </c>
      <c r="K210" s="50">
        <v>0.7</v>
      </c>
      <c r="L210" s="16" t="s">
        <v>646</v>
      </c>
      <c r="M210" s="56"/>
    </row>
    <row r="211" spans="1:13" ht="15.75">
      <c r="A211" s="122"/>
      <c r="B211" s="17" t="s">
        <v>654</v>
      </c>
      <c r="C211" s="34">
        <v>2</v>
      </c>
      <c r="D211" s="50">
        <v>0.03</v>
      </c>
      <c r="E211" s="50">
        <v>0</v>
      </c>
      <c r="F211" s="50">
        <v>0.18</v>
      </c>
      <c r="G211" s="157">
        <v>0.6</v>
      </c>
      <c r="H211" s="50">
        <f>H210/1*2</f>
        <v>2</v>
      </c>
      <c r="I211" s="50">
        <f>I210/1*2</f>
        <v>0.36</v>
      </c>
      <c r="J211" s="50">
        <f>J210/1*2</f>
        <v>0.02</v>
      </c>
      <c r="K211" s="50">
        <v>1.4</v>
      </c>
      <c r="L211" s="16" t="s">
        <v>646</v>
      </c>
      <c r="M211" s="56"/>
    </row>
    <row r="212" spans="1:13" ht="15.75">
      <c r="A212" s="104" t="s">
        <v>655</v>
      </c>
      <c r="B212" s="17" t="s">
        <v>192</v>
      </c>
      <c r="C212" s="18">
        <v>30</v>
      </c>
      <c r="D212" s="50">
        <v>1.02</v>
      </c>
      <c r="E212" s="50">
        <v>2.37</v>
      </c>
      <c r="F212" s="50">
        <v>0.87</v>
      </c>
      <c r="G212" s="85">
        <v>19.3</v>
      </c>
      <c r="H212" s="22">
        <v>8.9</v>
      </c>
      <c r="I212" s="22">
        <v>3.2</v>
      </c>
      <c r="J212" s="22">
        <v>0.3</v>
      </c>
      <c r="K212" s="22">
        <v>7.2</v>
      </c>
      <c r="L212" s="16" t="s">
        <v>193</v>
      </c>
      <c r="M212" s="17"/>
    </row>
    <row r="213" spans="1:13" ht="15.75">
      <c r="A213" s="104"/>
      <c r="B213" s="17" t="s">
        <v>192</v>
      </c>
      <c r="C213" s="18">
        <v>50</v>
      </c>
      <c r="D213" s="50">
        <v>1.7</v>
      </c>
      <c r="E213" s="50">
        <v>4</v>
      </c>
      <c r="F213" s="50">
        <v>1.5</v>
      </c>
      <c r="G213" s="85">
        <v>32.1</v>
      </c>
      <c r="H213" s="22">
        <v>14.8</v>
      </c>
      <c r="I213" s="22">
        <v>5.3</v>
      </c>
      <c r="J213" s="22">
        <v>0.5</v>
      </c>
      <c r="K213" s="22">
        <v>12</v>
      </c>
      <c r="L213" s="16" t="s">
        <v>193</v>
      </c>
      <c r="M213" s="17"/>
    </row>
    <row r="214" spans="1:13" ht="15.75">
      <c r="A214" s="122"/>
      <c r="B214" s="17" t="s">
        <v>656</v>
      </c>
      <c r="C214" s="18">
        <v>30</v>
      </c>
      <c r="D214" s="50">
        <v>0.5</v>
      </c>
      <c r="E214" s="50">
        <v>1.8</v>
      </c>
      <c r="F214" s="50">
        <v>1.5</v>
      </c>
      <c r="G214" s="85">
        <v>24.9</v>
      </c>
      <c r="H214" s="22">
        <v>10.8</v>
      </c>
      <c r="I214" s="22">
        <v>5.5</v>
      </c>
      <c r="J214" s="22">
        <v>0.2</v>
      </c>
      <c r="K214" s="57">
        <v>15.5</v>
      </c>
      <c r="L214" s="51" t="s">
        <v>657</v>
      </c>
      <c r="M214" s="17"/>
    </row>
    <row r="215" spans="1:13" ht="15.75">
      <c r="A215" s="122"/>
      <c r="B215" s="17" t="s">
        <v>656</v>
      </c>
      <c r="C215" s="18">
        <v>50</v>
      </c>
      <c r="D215" s="50">
        <v>0.8</v>
      </c>
      <c r="E215" s="50">
        <v>3</v>
      </c>
      <c r="F215" s="50">
        <v>2.5</v>
      </c>
      <c r="G215" s="42">
        <v>42</v>
      </c>
      <c r="H215" s="22">
        <v>18</v>
      </c>
      <c r="I215" s="22">
        <v>9.2</v>
      </c>
      <c r="J215" s="22">
        <v>0.3</v>
      </c>
      <c r="K215" s="22">
        <v>25.8</v>
      </c>
      <c r="L215" s="51" t="s">
        <v>657</v>
      </c>
      <c r="M215" s="17"/>
    </row>
    <row r="216" spans="1:13" ht="15.75">
      <c r="A216" s="122"/>
      <c r="B216" s="17" t="s">
        <v>658</v>
      </c>
      <c r="C216" s="18">
        <v>30</v>
      </c>
      <c r="D216" s="50">
        <v>0.48</v>
      </c>
      <c r="E216" s="50">
        <v>1.8</v>
      </c>
      <c r="F216" s="50">
        <v>1.8</v>
      </c>
      <c r="G216" s="85">
        <v>25.9</v>
      </c>
      <c r="H216" s="22">
        <v>12.1</v>
      </c>
      <c r="I216" s="22">
        <v>5</v>
      </c>
      <c r="J216" s="22">
        <v>0.2</v>
      </c>
      <c r="K216" s="57">
        <v>15.1</v>
      </c>
      <c r="L216" s="51" t="s">
        <v>657</v>
      </c>
      <c r="M216" s="17"/>
    </row>
    <row r="217" spans="1:13" ht="15.75">
      <c r="A217" s="122"/>
      <c r="B217" s="17" t="s">
        <v>658</v>
      </c>
      <c r="C217" s="18">
        <v>50</v>
      </c>
      <c r="D217" s="50">
        <v>0.8</v>
      </c>
      <c r="E217" s="50">
        <v>3</v>
      </c>
      <c r="F217" s="50">
        <v>3</v>
      </c>
      <c r="G217" s="42">
        <v>43</v>
      </c>
      <c r="H217" s="50">
        <v>20.2</v>
      </c>
      <c r="I217" s="50">
        <v>8.3</v>
      </c>
      <c r="J217" s="50">
        <v>0.3</v>
      </c>
      <c r="K217" s="50">
        <v>25.2</v>
      </c>
      <c r="L217" s="51" t="s">
        <v>657</v>
      </c>
      <c r="M217" s="17"/>
    </row>
    <row r="218" spans="1:14" ht="15.75">
      <c r="A218" s="104" t="s">
        <v>488</v>
      </c>
      <c r="B218" s="17" t="s">
        <v>659</v>
      </c>
      <c r="C218" s="18">
        <v>30</v>
      </c>
      <c r="D218" s="57">
        <v>0.31</v>
      </c>
      <c r="E218" s="57">
        <v>2.4</v>
      </c>
      <c r="F218" s="57">
        <v>0.8</v>
      </c>
      <c r="G218" s="85">
        <v>28.3</v>
      </c>
      <c r="H218" s="22">
        <v>3.8</v>
      </c>
      <c r="I218" s="22">
        <v>1.2</v>
      </c>
      <c r="J218" s="22">
        <v>0.2</v>
      </c>
      <c r="K218" s="22">
        <v>23.5</v>
      </c>
      <c r="L218" s="16" t="s">
        <v>660</v>
      </c>
      <c r="M218" s="56" t="s">
        <v>554</v>
      </c>
      <c r="N218" s="158"/>
    </row>
    <row r="219" spans="1:14" ht="15.75">
      <c r="A219" s="104"/>
      <c r="B219" s="17" t="s">
        <v>659</v>
      </c>
      <c r="C219" s="18">
        <v>50</v>
      </c>
      <c r="D219" s="57">
        <v>0.5</v>
      </c>
      <c r="E219" s="57">
        <v>4</v>
      </c>
      <c r="F219" s="57">
        <v>1.3</v>
      </c>
      <c r="G219" s="85">
        <v>47</v>
      </c>
      <c r="H219" s="57">
        <v>6.3</v>
      </c>
      <c r="I219" s="57">
        <v>2</v>
      </c>
      <c r="J219" s="57">
        <v>0.3</v>
      </c>
      <c r="K219" s="57">
        <v>39.2</v>
      </c>
      <c r="L219" s="16" t="s">
        <v>660</v>
      </c>
      <c r="M219" s="56" t="s">
        <v>554</v>
      </c>
      <c r="N219" s="158"/>
    </row>
    <row r="220" spans="1:14" ht="15.75">
      <c r="A220" s="104"/>
      <c r="B220" s="17" t="s">
        <v>659</v>
      </c>
      <c r="C220" s="18">
        <v>30</v>
      </c>
      <c r="D220" s="57">
        <v>0.3</v>
      </c>
      <c r="E220" s="57">
        <v>2.4</v>
      </c>
      <c r="F220" s="57">
        <v>0.9</v>
      </c>
      <c r="G220" s="85">
        <v>28.9</v>
      </c>
      <c r="H220" s="22">
        <v>3.4</v>
      </c>
      <c r="I220" s="22">
        <v>2.2</v>
      </c>
      <c r="J220" s="22">
        <v>0.3</v>
      </c>
      <c r="K220" s="22">
        <v>42</v>
      </c>
      <c r="L220" s="16" t="s">
        <v>660</v>
      </c>
      <c r="M220" s="56" t="s">
        <v>555</v>
      </c>
      <c r="N220" s="158"/>
    </row>
    <row r="221" spans="1:14" ht="15.75">
      <c r="A221" s="104"/>
      <c r="B221" s="17" t="s">
        <v>659</v>
      </c>
      <c r="C221" s="18">
        <v>50</v>
      </c>
      <c r="D221" s="57">
        <v>0.5</v>
      </c>
      <c r="E221" s="57">
        <v>4</v>
      </c>
      <c r="F221" s="57">
        <v>1.5</v>
      </c>
      <c r="G221" s="52">
        <v>48</v>
      </c>
      <c r="H221" s="57">
        <v>5.7</v>
      </c>
      <c r="I221" s="57">
        <v>3.7</v>
      </c>
      <c r="J221" s="57">
        <v>0.5</v>
      </c>
      <c r="K221" s="57">
        <v>70</v>
      </c>
      <c r="L221" s="16" t="s">
        <v>660</v>
      </c>
      <c r="M221" s="56" t="s">
        <v>555</v>
      </c>
      <c r="N221" s="158"/>
    </row>
    <row r="222" spans="1:14" ht="15.75">
      <c r="A222" s="122"/>
      <c r="B222" s="17" t="s">
        <v>661</v>
      </c>
      <c r="C222" s="18">
        <v>30</v>
      </c>
      <c r="D222" s="57">
        <v>0.34</v>
      </c>
      <c r="E222" s="57">
        <v>0.3</v>
      </c>
      <c r="F222" s="60">
        <v>0.8</v>
      </c>
      <c r="G222" s="59">
        <v>32.6</v>
      </c>
      <c r="H222" s="60">
        <v>7.9</v>
      </c>
      <c r="I222" s="57">
        <v>0.9</v>
      </c>
      <c r="J222" s="57">
        <v>0.2</v>
      </c>
      <c r="K222" s="57">
        <v>10.5</v>
      </c>
      <c r="L222" s="16" t="s">
        <v>662</v>
      </c>
      <c r="M222" s="56" t="s">
        <v>555</v>
      </c>
      <c r="N222" s="158"/>
    </row>
    <row r="223" spans="1:14" ht="15.75">
      <c r="A223" s="122"/>
      <c r="B223" s="17" t="s">
        <v>661</v>
      </c>
      <c r="C223" s="18">
        <v>50</v>
      </c>
      <c r="D223" s="57">
        <v>0.58</v>
      </c>
      <c r="E223" s="57">
        <v>0.5</v>
      </c>
      <c r="F223" s="60">
        <v>1.4</v>
      </c>
      <c r="G223" s="59">
        <v>54.5</v>
      </c>
      <c r="H223" s="60">
        <v>14.2</v>
      </c>
      <c r="I223" s="60">
        <v>1.5</v>
      </c>
      <c r="J223" s="57">
        <v>0.3</v>
      </c>
      <c r="K223" s="57">
        <v>17.9</v>
      </c>
      <c r="L223" s="16" t="s">
        <v>662</v>
      </c>
      <c r="M223" s="56" t="s">
        <v>555</v>
      </c>
      <c r="N223" s="158"/>
    </row>
    <row r="224" spans="1:13" ht="15.75">
      <c r="A224" s="104" t="s">
        <v>663</v>
      </c>
      <c r="B224" s="17" t="s">
        <v>664</v>
      </c>
      <c r="C224" s="18">
        <v>30</v>
      </c>
      <c r="D224" s="57">
        <v>0.63</v>
      </c>
      <c r="E224" s="57">
        <v>2.1</v>
      </c>
      <c r="F224" s="60">
        <v>3.6</v>
      </c>
      <c r="G224" s="59">
        <v>36.1</v>
      </c>
      <c r="H224" s="60">
        <v>6</v>
      </c>
      <c r="I224" s="57">
        <v>8.2</v>
      </c>
      <c r="J224" s="57">
        <v>0.3</v>
      </c>
      <c r="K224" s="57">
        <v>4.8</v>
      </c>
      <c r="L224" s="16" t="s">
        <v>665</v>
      </c>
      <c r="M224" s="17"/>
    </row>
    <row r="225" spans="1:13" ht="15.75">
      <c r="A225" s="104"/>
      <c r="B225" s="17" t="s">
        <v>664</v>
      </c>
      <c r="C225" s="18">
        <v>50</v>
      </c>
      <c r="D225" s="57">
        <v>1.05</v>
      </c>
      <c r="E225" s="57">
        <v>3.4</v>
      </c>
      <c r="F225" s="60">
        <v>6</v>
      </c>
      <c r="G225" s="59">
        <v>59.9</v>
      </c>
      <c r="H225" s="60">
        <v>10</v>
      </c>
      <c r="I225" s="60">
        <v>13.6</v>
      </c>
      <c r="J225" s="57">
        <v>0.4</v>
      </c>
      <c r="K225" s="57">
        <v>8</v>
      </c>
      <c r="L225" s="16" t="s">
        <v>665</v>
      </c>
      <c r="M225" s="17"/>
    </row>
    <row r="226" spans="1:13" ht="15.75">
      <c r="A226" s="104" t="s">
        <v>666</v>
      </c>
      <c r="B226" s="17" t="s">
        <v>667</v>
      </c>
      <c r="C226" s="18">
        <v>30</v>
      </c>
      <c r="D226" s="8">
        <v>0.45</v>
      </c>
      <c r="E226" s="8">
        <v>1.9</v>
      </c>
      <c r="F226" s="8">
        <v>2.7</v>
      </c>
      <c r="G226" s="159">
        <v>28.9</v>
      </c>
      <c r="H226" s="8">
        <v>6.9</v>
      </c>
      <c r="I226" s="8">
        <v>6.4</v>
      </c>
      <c r="J226" s="8">
        <v>0.2</v>
      </c>
      <c r="K226" s="8">
        <v>2.7</v>
      </c>
      <c r="L226" s="16" t="s">
        <v>668</v>
      </c>
      <c r="M226" s="17"/>
    </row>
    <row r="227" spans="1:13" ht="15.75">
      <c r="A227" s="104"/>
      <c r="B227" s="17" t="s">
        <v>667</v>
      </c>
      <c r="C227" s="18">
        <v>50</v>
      </c>
      <c r="D227" s="8">
        <v>0.7500000000000001</v>
      </c>
      <c r="E227" s="8">
        <v>3.166666666666666</v>
      </c>
      <c r="F227" s="8">
        <v>4.500000000000001</v>
      </c>
      <c r="G227" s="159">
        <v>48.166666666666664</v>
      </c>
      <c r="H227" s="8">
        <v>11.5</v>
      </c>
      <c r="I227" s="8">
        <v>10.666666666666668</v>
      </c>
      <c r="J227" s="8">
        <v>0.33333333333333337</v>
      </c>
      <c r="K227" s="8">
        <v>4.500000000000001</v>
      </c>
      <c r="L227" s="16" t="s">
        <v>668</v>
      </c>
      <c r="M227" s="17"/>
    </row>
    <row r="228" spans="1:13" ht="15.75">
      <c r="A228" s="104" t="s">
        <v>669</v>
      </c>
      <c r="B228" s="17" t="s">
        <v>670</v>
      </c>
      <c r="C228" s="18">
        <v>30</v>
      </c>
      <c r="D228" s="50">
        <v>0.64</v>
      </c>
      <c r="E228" s="50">
        <v>1.71</v>
      </c>
      <c r="F228" s="50">
        <v>6.48</v>
      </c>
      <c r="G228" s="85">
        <v>43.85</v>
      </c>
      <c r="H228" s="22">
        <v>19.3</v>
      </c>
      <c r="I228" s="22">
        <v>15.1</v>
      </c>
      <c r="J228" s="22">
        <v>0.4</v>
      </c>
      <c r="K228" s="57">
        <v>5.5</v>
      </c>
      <c r="L228" s="16" t="s">
        <v>671</v>
      </c>
      <c r="M228" s="17"/>
    </row>
    <row r="229" spans="1:13" ht="15.75">
      <c r="A229" s="104"/>
      <c r="B229" s="17" t="s">
        <v>670</v>
      </c>
      <c r="C229" s="18">
        <v>50</v>
      </c>
      <c r="D229" s="50">
        <v>1.1</v>
      </c>
      <c r="E229" s="50">
        <v>2.9</v>
      </c>
      <c r="F229" s="50">
        <v>10.8</v>
      </c>
      <c r="G229" s="85">
        <v>73.08</v>
      </c>
      <c r="H229" s="22">
        <v>32.2</v>
      </c>
      <c r="I229" s="22">
        <v>25.2</v>
      </c>
      <c r="J229" s="22">
        <v>0.7</v>
      </c>
      <c r="K229" s="57">
        <v>1.8</v>
      </c>
      <c r="L229" s="16" t="s">
        <v>671</v>
      </c>
      <c r="M229" s="17"/>
    </row>
    <row r="230" spans="1:13" ht="15.75">
      <c r="A230" s="104" t="s">
        <v>672</v>
      </c>
      <c r="B230" s="17" t="s">
        <v>100</v>
      </c>
      <c r="C230" s="18">
        <v>30</v>
      </c>
      <c r="D230" s="57">
        <v>0.36</v>
      </c>
      <c r="E230" s="62">
        <v>1.8</v>
      </c>
      <c r="F230" s="60">
        <v>1.9</v>
      </c>
      <c r="G230" s="59">
        <v>27.4</v>
      </c>
      <c r="H230" s="61">
        <v>9.5</v>
      </c>
      <c r="I230" s="62">
        <v>10.6</v>
      </c>
      <c r="J230" s="62">
        <v>0.2</v>
      </c>
      <c r="K230" s="62">
        <v>1.5</v>
      </c>
      <c r="L230" s="56" t="s">
        <v>101</v>
      </c>
      <c r="M230" s="17"/>
    </row>
    <row r="231" spans="1:13" ht="15.75">
      <c r="A231" s="104"/>
      <c r="B231" s="17" t="s">
        <v>100</v>
      </c>
      <c r="C231" s="18">
        <v>50</v>
      </c>
      <c r="D231" s="62">
        <v>0.6</v>
      </c>
      <c r="E231" s="57">
        <v>3</v>
      </c>
      <c r="F231" s="61">
        <v>3.2</v>
      </c>
      <c r="G231" s="59">
        <v>45.7</v>
      </c>
      <c r="H231" s="61">
        <v>15.8</v>
      </c>
      <c r="I231" s="61">
        <v>17.7</v>
      </c>
      <c r="J231" s="62">
        <v>0.3</v>
      </c>
      <c r="K231" s="62">
        <v>2.5</v>
      </c>
      <c r="L231" s="56" t="s">
        <v>101</v>
      </c>
      <c r="M231" s="17"/>
    </row>
    <row r="232" spans="1:13" ht="15.75">
      <c r="A232" s="104" t="s">
        <v>673</v>
      </c>
      <c r="B232" s="17" t="s">
        <v>674</v>
      </c>
      <c r="C232" s="18">
        <v>30</v>
      </c>
      <c r="D232" s="57">
        <v>0.46</v>
      </c>
      <c r="E232" s="62">
        <v>2.4</v>
      </c>
      <c r="F232" s="60">
        <v>1.7</v>
      </c>
      <c r="G232" s="59">
        <v>30.8</v>
      </c>
      <c r="H232" s="60">
        <v>12.06</v>
      </c>
      <c r="I232" s="62">
        <v>5.1</v>
      </c>
      <c r="J232" s="62">
        <v>0.3</v>
      </c>
      <c r="K232" s="62">
        <v>8.6</v>
      </c>
      <c r="L232" s="16" t="s">
        <v>675</v>
      </c>
      <c r="M232" s="56"/>
    </row>
    <row r="233" spans="1:13" ht="15.75">
      <c r="A233" s="104"/>
      <c r="B233" s="17" t="s">
        <v>674</v>
      </c>
      <c r="C233" s="18">
        <v>50</v>
      </c>
      <c r="D233" s="57">
        <v>0.77</v>
      </c>
      <c r="E233" s="57">
        <v>4</v>
      </c>
      <c r="F233" s="61">
        <v>2.9</v>
      </c>
      <c r="G233" s="59">
        <v>51.4</v>
      </c>
      <c r="H233" s="60">
        <v>20.1</v>
      </c>
      <c r="I233" s="61">
        <v>8.4</v>
      </c>
      <c r="J233" s="62">
        <v>0.4</v>
      </c>
      <c r="K233" s="62">
        <v>14.4</v>
      </c>
      <c r="L233" s="16" t="s">
        <v>675</v>
      </c>
      <c r="M233" s="56"/>
    </row>
    <row r="234" spans="1:13" ht="15.75">
      <c r="A234" s="104"/>
      <c r="B234" s="17" t="s">
        <v>674</v>
      </c>
      <c r="C234" s="18">
        <v>60</v>
      </c>
      <c r="D234" s="57">
        <v>0.9</v>
      </c>
      <c r="E234" s="57">
        <v>4.8</v>
      </c>
      <c r="F234" s="57">
        <v>3.5</v>
      </c>
      <c r="G234" s="85">
        <v>62</v>
      </c>
      <c r="H234" s="57">
        <v>24.1</v>
      </c>
      <c r="I234" s="57">
        <v>10.1</v>
      </c>
      <c r="J234" s="57">
        <v>0.5</v>
      </c>
      <c r="K234" s="57">
        <v>17.3</v>
      </c>
      <c r="L234" s="16" t="s">
        <v>675</v>
      </c>
      <c r="M234" s="56"/>
    </row>
    <row r="235" spans="1:13" ht="15.75">
      <c r="A235" s="122"/>
      <c r="B235" s="17" t="s">
        <v>676</v>
      </c>
      <c r="C235" s="18">
        <v>30</v>
      </c>
      <c r="D235" s="57">
        <v>0.35</v>
      </c>
      <c r="E235" s="57">
        <v>2.4</v>
      </c>
      <c r="F235" s="61">
        <v>1.8</v>
      </c>
      <c r="G235" s="59">
        <v>26.3</v>
      </c>
      <c r="H235" s="60">
        <v>9.79</v>
      </c>
      <c r="I235" s="61">
        <v>3.7</v>
      </c>
      <c r="J235" s="62">
        <v>0.3</v>
      </c>
      <c r="K235" s="62">
        <v>8.6</v>
      </c>
      <c r="L235" s="16" t="s">
        <v>675</v>
      </c>
      <c r="M235" s="56"/>
    </row>
    <row r="236" spans="1:13" ht="15.75">
      <c r="A236" s="122"/>
      <c r="B236" s="17" t="s">
        <v>676</v>
      </c>
      <c r="C236" s="18">
        <v>40</v>
      </c>
      <c r="D236" s="57">
        <v>12.3</v>
      </c>
      <c r="E236" s="57">
        <v>3.3</v>
      </c>
      <c r="F236" s="57">
        <v>2.4</v>
      </c>
      <c r="G236" s="85">
        <v>35</v>
      </c>
      <c r="H236" s="57">
        <v>12.3</v>
      </c>
      <c r="I236" s="57">
        <v>4.6</v>
      </c>
      <c r="J236" s="57">
        <v>0.4</v>
      </c>
      <c r="K236" s="57">
        <v>10.8</v>
      </c>
      <c r="L236" s="16" t="s">
        <v>675</v>
      </c>
      <c r="M236" s="56"/>
    </row>
    <row r="237" spans="1:13" ht="15.75">
      <c r="A237" s="122"/>
      <c r="B237" s="17" t="s">
        <v>676</v>
      </c>
      <c r="C237" s="18">
        <v>50</v>
      </c>
      <c r="D237" s="57">
        <v>15.36</v>
      </c>
      <c r="E237" s="57">
        <v>4.1</v>
      </c>
      <c r="F237" s="60">
        <v>3</v>
      </c>
      <c r="G237" s="59">
        <v>43.3</v>
      </c>
      <c r="H237" s="60">
        <v>15.36</v>
      </c>
      <c r="I237" s="61">
        <v>5.8</v>
      </c>
      <c r="J237" s="62">
        <v>0.5</v>
      </c>
      <c r="K237" s="62">
        <v>13.5</v>
      </c>
      <c r="L237" s="16" t="s">
        <v>675</v>
      </c>
      <c r="M237" s="56"/>
    </row>
    <row r="238" spans="1:13" ht="15.75">
      <c r="A238" s="122"/>
      <c r="B238" s="17" t="s">
        <v>676</v>
      </c>
      <c r="C238" s="18">
        <v>60</v>
      </c>
      <c r="D238" s="57">
        <v>18.4</v>
      </c>
      <c r="E238" s="57">
        <v>4.9</v>
      </c>
      <c r="F238" s="57">
        <v>3.6</v>
      </c>
      <c r="G238" s="85">
        <v>52</v>
      </c>
      <c r="H238" s="57">
        <v>18.4</v>
      </c>
      <c r="I238" s="57">
        <v>7</v>
      </c>
      <c r="J238" s="57">
        <v>0.6</v>
      </c>
      <c r="K238" s="57">
        <v>16.2</v>
      </c>
      <c r="L238" s="16" t="s">
        <v>675</v>
      </c>
      <c r="M238" s="38"/>
    </row>
    <row r="239" spans="1:13" ht="15.75">
      <c r="A239" s="160" t="s">
        <v>677</v>
      </c>
      <c r="B239" s="45" t="s">
        <v>678</v>
      </c>
      <c r="C239" s="18">
        <v>30</v>
      </c>
      <c r="D239" s="50">
        <v>0.28</v>
      </c>
      <c r="E239" s="50">
        <v>1.71</v>
      </c>
      <c r="F239" s="50">
        <v>2.83</v>
      </c>
      <c r="G239" s="59">
        <v>27.8</v>
      </c>
      <c r="H239" s="61">
        <v>6.3</v>
      </c>
      <c r="I239" s="62">
        <v>7.9</v>
      </c>
      <c r="J239" s="62">
        <v>0.3</v>
      </c>
      <c r="K239" s="50">
        <v>3.84</v>
      </c>
      <c r="L239" s="16" t="s">
        <v>679</v>
      </c>
      <c r="M239" s="123"/>
    </row>
    <row r="240" spans="1:13" ht="15.75">
      <c r="A240" s="160"/>
      <c r="B240" s="45" t="s">
        <v>678</v>
      </c>
      <c r="C240" s="18">
        <v>40</v>
      </c>
      <c r="D240" s="50">
        <v>0.4</v>
      </c>
      <c r="E240" s="50">
        <v>2.3</v>
      </c>
      <c r="F240" s="50">
        <v>3.8</v>
      </c>
      <c r="G240" s="42">
        <v>37</v>
      </c>
      <c r="H240" s="50">
        <v>8.4</v>
      </c>
      <c r="I240" s="50">
        <v>10.5</v>
      </c>
      <c r="J240" s="50">
        <v>0.4</v>
      </c>
      <c r="K240" s="50">
        <v>5.1</v>
      </c>
      <c r="L240" s="16" t="s">
        <v>679</v>
      </c>
      <c r="M240" s="123"/>
    </row>
    <row r="241" spans="1:13" ht="15.75">
      <c r="A241" s="160" t="s">
        <v>677</v>
      </c>
      <c r="B241" s="45" t="s">
        <v>678</v>
      </c>
      <c r="C241" s="18">
        <v>50</v>
      </c>
      <c r="D241" s="50">
        <v>0.5</v>
      </c>
      <c r="E241" s="50">
        <v>2.9</v>
      </c>
      <c r="F241" s="50">
        <v>4.7</v>
      </c>
      <c r="G241" s="59">
        <v>46.4</v>
      </c>
      <c r="H241" s="60">
        <v>10.5</v>
      </c>
      <c r="I241" s="60">
        <v>13.2</v>
      </c>
      <c r="J241" s="60">
        <v>0.5</v>
      </c>
      <c r="K241" s="50">
        <v>6.4</v>
      </c>
      <c r="L241" s="16" t="s">
        <v>679</v>
      </c>
      <c r="M241" s="123"/>
    </row>
    <row r="242" spans="1:13" ht="15.75">
      <c r="A242" s="160" t="s">
        <v>677</v>
      </c>
      <c r="B242" s="45" t="s">
        <v>680</v>
      </c>
      <c r="C242" s="18">
        <v>30</v>
      </c>
      <c r="D242" s="57">
        <v>0.38</v>
      </c>
      <c r="E242" s="62">
        <v>0</v>
      </c>
      <c r="F242" s="60">
        <v>6.8</v>
      </c>
      <c r="G242" s="59">
        <v>29.6</v>
      </c>
      <c r="H242" s="61">
        <v>9.4</v>
      </c>
      <c r="I242" s="62">
        <v>10.1</v>
      </c>
      <c r="J242" s="62">
        <v>0.3</v>
      </c>
      <c r="K242" s="62">
        <v>1.7</v>
      </c>
      <c r="L242" s="161" t="s">
        <v>681</v>
      </c>
      <c r="M242" s="123"/>
    </row>
    <row r="243" spans="1:13" ht="15.75">
      <c r="A243" s="162" t="s">
        <v>682</v>
      </c>
      <c r="B243" s="45" t="s">
        <v>680</v>
      </c>
      <c r="C243" s="18">
        <v>50</v>
      </c>
      <c r="D243" s="57">
        <v>0.63</v>
      </c>
      <c r="E243" s="57">
        <v>0.1</v>
      </c>
      <c r="F243" s="61">
        <v>11.3</v>
      </c>
      <c r="G243" s="59">
        <v>49.4</v>
      </c>
      <c r="H243" s="61">
        <v>15.7</v>
      </c>
      <c r="I243" s="61">
        <v>16.9</v>
      </c>
      <c r="J243" s="62">
        <v>0.5</v>
      </c>
      <c r="K243" s="62">
        <v>2.9</v>
      </c>
      <c r="L243" s="161" t="s">
        <v>681</v>
      </c>
      <c r="M243" s="123"/>
    </row>
    <row r="244" spans="1:13" ht="15.75">
      <c r="A244" s="162"/>
      <c r="B244" s="45" t="s">
        <v>680</v>
      </c>
      <c r="C244" s="18">
        <v>60</v>
      </c>
      <c r="D244" s="57">
        <v>0.8</v>
      </c>
      <c r="E244" s="57">
        <v>0.1</v>
      </c>
      <c r="F244" s="57">
        <v>13.6</v>
      </c>
      <c r="G244" s="85">
        <v>59</v>
      </c>
      <c r="H244" s="57">
        <v>18.8</v>
      </c>
      <c r="I244" s="57">
        <v>20.3</v>
      </c>
      <c r="J244" s="57">
        <v>0.6</v>
      </c>
      <c r="K244" s="57">
        <v>3.5</v>
      </c>
      <c r="L244" s="161" t="s">
        <v>681</v>
      </c>
      <c r="M244" s="123"/>
    </row>
    <row r="245" spans="1:13" ht="15.75">
      <c r="A245" s="162" t="s">
        <v>683</v>
      </c>
      <c r="B245" s="45" t="s">
        <v>684</v>
      </c>
      <c r="C245" s="18">
        <v>30</v>
      </c>
      <c r="D245" s="57">
        <v>0.56</v>
      </c>
      <c r="E245" s="62">
        <v>0.2</v>
      </c>
      <c r="F245" s="60">
        <v>4</v>
      </c>
      <c r="G245" s="59">
        <v>20.4</v>
      </c>
      <c r="H245" s="60">
        <v>6.9</v>
      </c>
      <c r="I245" s="57">
        <v>8</v>
      </c>
      <c r="J245" s="57">
        <v>0.2</v>
      </c>
      <c r="K245" s="57">
        <v>1.2</v>
      </c>
      <c r="L245" s="16" t="s">
        <v>685</v>
      </c>
      <c r="M245" s="123"/>
    </row>
    <row r="246" spans="1:13" ht="15.75">
      <c r="A246" s="162" t="s">
        <v>683</v>
      </c>
      <c r="B246" s="45" t="s">
        <v>684</v>
      </c>
      <c r="C246" s="18">
        <v>50</v>
      </c>
      <c r="D246" s="57">
        <v>0.94</v>
      </c>
      <c r="E246" s="57">
        <v>0.3</v>
      </c>
      <c r="F246" s="61">
        <v>6.7</v>
      </c>
      <c r="G246" s="59">
        <v>34</v>
      </c>
      <c r="H246" s="60">
        <v>11.5</v>
      </c>
      <c r="I246" s="60">
        <v>13.3</v>
      </c>
      <c r="J246" s="57">
        <v>0.3</v>
      </c>
      <c r="K246" s="57">
        <v>1.9</v>
      </c>
      <c r="L246" s="16" t="s">
        <v>685</v>
      </c>
      <c r="M246" s="123"/>
    </row>
    <row r="247" spans="1:13" ht="15.75">
      <c r="A247" s="162" t="s">
        <v>683</v>
      </c>
      <c r="B247" s="45" t="s">
        <v>686</v>
      </c>
      <c r="C247" s="18">
        <v>30</v>
      </c>
      <c r="D247" s="57">
        <v>0.55</v>
      </c>
      <c r="E247" s="62">
        <v>0.03</v>
      </c>
      <c r="F247" s="60">
        <v>6.8</v>
      </c>
      <c r="G247" s="59">
        <v>27.9</v>
      </c>
      <c r="H247" s="61">
        <v>8.9</v>
      </c>
      <c r="I247" s="62">
        <v>11.1</v>
      </c>
      <c r="J247" s="62">
        <v>0.2</v>
      </c>
      <c r="K247" s="50">
        <v>1.5</v>
      </c>
      <c r="L247" s="51" t="s">
        <v>687</v>
      </c>
      <c r="M247" s="123"/>
    </row>
    <row r="248" spans="1:13" ht="15.75">
      <c r="A248" s="162" t="s">
        <v>683</v>
      </c>
      <c r="B248" s="45" t="s">
        <v>686</v>
      </c>
      <c r="C248" s="18">
        <v>50</v>
      </c>
      <c r="D248" s="57">
        <v>0.9</v>
      </c>
      <c r="E248" s="57">
        <v>0.1</v>
      </c>
      <c r="F248" s="60">
        <v>11.3</v>
      </c>
      <c r="G248" s="59">
        <v>50</v>
      </c>
      <c r="H248" s="60">
        <v>14.8</v>
      </c>
      <c r="I248" s="60">
        <v>18.5</v>
      </c>
      <c r="J248" s="60">
        <v>0.3</v>
      </c>
      <c r="K248" s="50">
        <v>2.5</v>
      </c>
      <c r="L248" s="51" t="s">
        <v>687</v>
      </c>
      <c r="M248" s="123"/>
    </row>
    <row r="249" spans="1:13" ht="15.75">
      <c r="A249" s="163" t="s">
        <v>688</v>
      </c>
      <c r="B249" s="45" t="s">
        <v>689</v>
      </c>
      <c r="C249" s="34">
        <v>30</v>
      </c>
      <c r="D249" s="62">
        <v>0.9</v>
      </c>
      <c r="E249" s="62">
        <v>2.6</v>
      </c>
      <c r="F249" s="58">
        <v>2.5</v>
      </c>
      <c r="G249" s="59">
        <v>37.7</v>
      </c>
      <c r="H249" s="60">
        <v>15.2</v>
      </c>
      <c r="I249" s="57">
        <v>4.5</v>
      </c>
      <c r="J249" s="57">
        <v>0.2</v>
      </c>
      <c r="K249" s="57">
        <v>3</v>
      </c>
      <c r="L249" s="27" t="s">
        <v>690</v>
      </c>
      <c r="M249" s="123"/>
    </row>
    <row r="250" spans="1:13" ht="15.75">
      <c r="A250" s="163" t="s">
        <v>688</v>
      </c>
      <c r="B250" s="45" t="s">
        <v>689</v>
      </c>
      <c r="C250" s="34">
        <v>50</v>
      </c>
      <c r="D250" s="62">
        <v>1.5</v>
      </c>
      <c r="E250" s="57">
        <v>4.4</v>
      </c>
      <c r="F250" s="61">
        <v>4.2</v>
      </c>
      <c r="G250" s="59">
        <v>63.1</v>
      </c>
      <c r="H250" s="60">
        <v>25.4</v>
      </c>
      <c r="I250" s="60">
        <v>7.4</v>
      </c>
      <c r="J250" s="57">
        <v>0.3</v>
      </c>
      <c r="K250" s="57">
        <v>5</v>
      </c>
      <c r="L250" s="27" t="s">
        <v>690</v>
      </c>
      <c r="M250" s="123"/>
    </row>
    <row r="251" spans="1:13" ht="15.75">
      <c r="A251" s="163" t="s">
        <v>691</v>
      </c>
      <c r="B251" s="45" t="s">
        <v>692</v>
      </c>
      <c r="C251" s="34">
        <v>30</v>
      </c>
      <c r="D251" s="57">
        <v>0.17</v>
      </c>
      <c r="E251" s="57">
        <v>1.58</v>
      </c>
      <c r="F251" s="57">
        <v>1.5</v>
      </c>
      <c r="G251" s="85">
        <v>20.88</v>
      </c>
      <c r="H251" s="22">
        <v>4.86</v>
      </c>
      <c r="I251" s="22">
        <v>2.89</v>
      </c>
      <c r="J251" s="22">
        <v>0.23</v>
      </c>
      <c r="K251" s="22">
        <v>3.74</v>
      </c>
      <c r="L251" s="51" t="s">
        <v>693</v>
      </c>
      <c r="M251" s="123"/>
    </row>
    <row r="252" spans="1:13" ht="15.75">
      <c r="A252" s="163" t="s">
        <v>694</v>
      </c>
      <c r="B252" s="45" t="s">
        <v>692</v>
      </c>
      <c r="C252" s="34">
        <v>50</v>
      </c>
      <c r="D252" s="57">
        <v>0.29</v>
      </c>
      <c r="E252" s="57">
        <v>2.63</v>
      </c>
      <c r="F252" s="57">
        <v>2.49</v>
      </c>
      <c r="G252" s="85">
        <v>34.8</v>
      </c>
      <c r="H252" s="22">
        <f>H251/30*50</f>
        <v>8.1</v>
      </c>
      <c r="I252" s="22">
        <f>I251/30*50</f>
        <v>4.816666666666667</v>
      </c>
      <c r="J252" s="22">
        <f>J251/30*50</f>
        <v>0.38333333333333336</v>
      </c>
      <c r="K252" s="22">
        <f>K251/30*50</f>
        <v>6.233333333333333</v>
      </c>
      <c r="L252" s="51" t="s">
        <v>693</v>
      </c>
      <c r="M252" s="123"/>
    </row>
    <row r="253" spans="1:13" ht="15.75">
      <c r="A253" s="163" t="s">
        <v>694</v>
      </c>
      <c r="B253" s="45" t="s">
        <v>695</v>
      </c>
      <c r="C253" s="34">
        <v>30</v>
      </c>
      <c r="D253" s="66">
        <v>0.26</v>
      </c>
      <c r="E253" s="66">
        <v>1.7</v>
      </c>
      <c r="F253" s="66">
        <v>1.3</v>
      </c>
      <c r="G253" s="67">
        <v>22</v>
      </c>
      <c r="H253" s="66">
        <v>2.3</v>
      </c>
      <c r="I253" s="66">
        <v>1.3</v>
      </c>
      <c r="J253" s="66">
        <v>0.3</v>
      </c>
      <c r="K253" s="66">
        <v>5.3</v>
      </c>
      <c r="L253" s="16" t="s">
        <v>696</v>
      </c>
      <c r="M253" s="123"/>
    </row>
    <row r="254" spans="1:13" ht="15.75">
      <c r="A254" s="163" t="s">
        <v>694</v>
      </c>
      <c r="B254" s="45" t="s">
        <v>695</v>
      </c>
      <c r="C254" s="34">
        <v>50</v>
      </c>
      <c r="D254" s="66">
        <v>0.53</v>
      </c>
      <c r="E254" s="66">
        <f>E253*50/30</f>
        <v>2.8333333333333335</v>
      </c>
      <c r="F254" s="66">
        <f>F253*50/30</f>
        <v>2.1666666666666665</v>
      </c>
      <c r="G254" s="67">
        <f>G253*50/30</f>
        <v>36.666666666666664</v>
      </c>
      <c r="H254" s="66">
        <f>H253/30*50</f>
        <v>3.833333333333333</v>
      </c>
      <c r="I254" s="66">
        <f>I253/30*50</f>
        <v>2.166666666666667</v>
      </c>
      <c r="J254" s="66">
        <f>J253/30*50</f>
        <v>0.5</v>
      </c>
      <c r="K254" s="66">
        <f>K253*50/30</f>
        <v>8.833333333333334</v>
      </c>
      <c r="L254" s="16" t="s">
        <v>696</v>
      </c>
      <c r="M254" s="123"/>
    </row>
    <row r="255" spans="1:13" ht="15.75">
      <c r="A255" s="163" t="s">
        <v>697</v>
      </c>
      <c r="B255" s="45" t="s">
        <v>157</v>
      </c>
      <c r="C255" s="34">
        <v>30</v>
      </c>
      <c r="D255" s="57">
        <v>0.58</v>
      </c>
      <c r="E255" s="62">
        <v>2.6</v>
      </c>
      <c r="F255" s="60">
        <v>3.4</v>
      </c>
      <c r="G255" s="59">
        <v>38.8</v>
      </c>
      <c r="H255" s="61">
        <v>14.1</v>
      </c>
      <c r="I255" s="62">
        <v>8.1</v>
      </c>
      <c r="J255" s="62">
        <v>0.5</v>
      </c>
      <c r="K255" s="62">
        <v>3.8</v>
      </c>
      <c r="L255" s="16" t="s">
        <v>158</v>
      </c>
      <c r="M255" s="123"/>
    </row>
    <row r="256" spans="1:13" ht="15.75">
      <c r="A256" s="163" t="s">
        <v>698</v>
      </c>
      <c r="B256" s="45" t="s">
        <v>157</v>
      </c>
      <c r="C256" s="34">
        <v>50</v>
      </c>
      <c r="D256" s="57">
        <v>0.97</v>
      </c>
      <c r="E256" s="57">
        <v>4.3</v>
      </c>
      <c r="F256" s="61">
        <v>5.6</v>
      </c>
      <c r="G256" s="59">
        <v>65</v>
      </c>
      <c r="H256" s="61">
        <v>23.6</v>
      </c>
      <c r="I256" s="61">
        <v>13.4</v>
      </c>
      <c r="J256" s="62">
        <v>0.9</v>
      </c>
      <c r="K256" s="62">
        <v>6.4</v>
      </c>
      <c r="L256" s="16" t="s">
        <v>158</v>
      </c>
      <c r="M256" s="123"/>
    </row>
    <row r="257" spans="2:13" ht="15.75">
      <c r="B257" s="45" t="s">
        <v>143</v>
      </c>
      <c r="C257" s="34">
        <v>30</v>
      </c>
      <c r="D257" s="62">
        <v>0.4</v>
      </c>
      <c r="E257" s="62">
        <v>2.3</v>
      </c>
      <c r="F257" s="60">
        <v>2.2</v>
      </c>
      <c r="G257" s="59">
        <v>31.8</v>
      </c>
      <c r="H257" s="60">
        <v>8.2</v>
      </c>
      <c r="I257" s="57">
        <v>10</v>
      </c>
      <c r="J257" s="57">
        <v>0.2</v>
      </c>
      <c r="K257" s="57">
        <v>2.3</v>
      </c>
      <c r="L257" s="27" t="s">
        <v>699</v>
      </c>
      <c r="M257" s="123"/>
    </row>
    <row r="258" spans="2:13" ht="15.75">
      <c r="B258" s="45" t="s">
        <v>143</v>
      </c>
      <c r="C258" s="34">
        <v>50</v>
      </c>
      <c r="D258" s="57">
        <v>0.71</v>
      </c>
      <c r="E258" s="57">
        <v>3.8</v>
      </c>
      <c r="F258" s="61">
        <v>3.6</v>
      </c>
      <c r="G258" s="59">
        <v>52.7</v>
      </c>
      <c r="H258" s="60">
        <v>13.6</v>
      </c>
      <c r="I258" s="60">
        <v>16.7</v>
      </c>
      <c r="J258" s="57">
        <v>0.4</v>
      </c>
      <c r="K258" s="57">
        <v>3.8</v>
      </c>
      <c r="L258" s="27" t="s">
        <v>699</v>
      </c>
      <c r="M258" s="123"/>
    </row>
    <row r="259" spans="2:13" ht="15.75">
      <c r="B259" s="164" t="s">
        <v>552</v>
      </c>
      <c r="C259" s="34">
        <v>30</v>
      </c>
      <c r="D259" s="62">
        <v>0.2</v>
      </c>
      <c r="E259" s="62">
        <v>2.4</v>
      </c>
      <c r="F259" s="60">
        <v>0.5</v>
      </c>
      <c r="G259" s="59">
        <v>26.8</v>
      </c>
      <c r="H259" s="60">
        <v>3.2</v>
      </c>
      <c r="I259" s="57">
        <v>2</v>
      </c>
      <c r="J259" s="57">
        <v>0.2</v>
      </c>
      <c r="K259" s="57">
        <v>4.8</v>
      </c>
      <c r="L259" s="16" t="s">
        <v>700</v>
      </c>
      <c r="M259" s="99"/>
    </row>
    <row r="260" spans="2:13" ht="15.75">
      <c r="B260" s="164" t="s">
        <v>552</v>
      </c>
      <c r="C260" s="34">
        <v>50</v>
      </c>
      <c r="D260" s="62">
        <v>0.4</v>
      </c>
      <c r="E260" s="57">
        <v>4</v>
      </c>
      <c r="F260" s="61">
        <v>0.9</v>
      </c>
      <c r="G260" s="59">
        <v>44.7</v>
      </c>
      <c r="H260" s="60">
        <v>5.3</v>
      </c>
      <c r="I260" s="60">
        <v>3.3</v>
      </c>
      <c r="J260" s="57">
        <v>0.3</v>
      </c>
      <c r="K260" s="57">
        <v>8.1</v>
      </c>
      <c r="L260" s="16" t="s">
        <v>700</v>
      </c>
      <c r="M260" s="99"/>
    </row>
    <row r="261" spans="2:13" ht="15.75">
      <c r="B261" s="45" t="s">
        <v>701</v>
      </c>
      <c r="C261" s="34">
        <v>30</v>
      </c>
      <c r="D261" s="62">
        <v>0.3</v>
      </c>
      <c r="E261" s="57">
        <v>2</v>
      </c>
      <c r="F261" s="58">
        <v>3.7</v>
      </c>
      <c r="G261" s="59">
        <v>28.1</v>
      </c>
      <c r="H261" s="61">
        <v>7.8</v>
      </c>
      <c r="I261" s="62">
        <v>4.5</v>
      </c>
      <c r="J261" s="62">
        <v>0.4</v>
      </c>
      <c r="K261" s="62">
        <v>2.7</v>
      </c>
      <c r="L261" s="16" t="s">
        <v>702</v>
      </c>
      <c r="M261" s="99"/>
    </row>
    <row r="262" spans="2:13" ht="15.75">
      <c r="B262" s="45" t="s">
        <v>701</v>
      </c>
      <c r="C262" s="34">
        <v>50</v>
      </c>
      <c r="D262" s="62">
        <v>0.5</v>
      </c>
      <c r="E262" s="57">
        <v>3.1</v>
      </c>
      <c r="F262" s="165">
        <v>6.5</v>
      </c>
      <c r="G262" s="59">
        <v>45.5</v>
      </c>
      <c r="H262" s="61">
        <v>13.3</v>
      </c>
      <c r="I262" s="61">
        <v>7.7</v>
      </c>
      <c r="J262" s="62">
        <v>0.8</v>
      </c>
      <c r="K262" s="62">
        <v>4.7</v>
      </c>
      <c r="L262" s="16" t="s">
        <v>702</v>
      </c>
      <c r="M262" s="99"/>
    </row>
    <row r="263" spans="2:13" ht="15.75">
      <c r="B263" s="45" t="s">
        <v>703</v>
      </c>
      <c r="C263" s="34">
        <v>30</v>
      </c>
      <c r="D263" s="57">
        <v>0.4</v>
      </c>
      <c r="E263" s="57">
        <v>2</v>
      </c>
      <c r="F263" s="57">
        <v>2.9</v>
      </c>
      <c r="G263" s="85">
        <v>25.7</v>
      </c>
      <c r="H263" s="57">
        <v>10.2</v>
      </c>
      <c r="I263" s="57">
        <v>6.1</v>
      </c>
      <c r="J263" s="62">
        <v>0.3</v>
      </c>
      <c r="K263" s="57">
        <v>2.5</v>
      </c>
      <c r="L263" s="16" t="s">
        <v>702</v>
      </c>
      <c r="M263" s="99"/>
    </row>
    <row r="264" spans="2:13" ht="15.75">
      <c r="B264" s="45" t="s">
        <v>703</v>
      </c>
      <c r="C264" s="34">
        <v>40</v>
      </c>
      <c r="D264" s="57">
        <v>0.5</v>
      </c>
      <c r="E264" s="57">
        <v>2.7</v>
      </c>
      <c r="F264" s="57">
        <v>3.9</v>
      </c>
      <c r="G264" s="85">
        <v>34</v>
      </c>
      <c r="H264" s="57">
        <v>13.6</v>
      </c>
      <c r="I264" s="57">
        <v>8.1</v>
      </c>
      <c r="J264" s="57">
        <v>0.4</v>
      </c>
      <c r="K264" s="57">
        <v>3.3</v>
      </c>
      <c r="L264" s="16" t="s">
        <v>702</v>
      </c>
      <c r="M264" s="99"/>
    </row>
    <row r="265" spans="2:13" ht="15.75">
      <c r="B265" s="45" t="s">
        <v>703</v>
      </c>
      <c r="C265" s="34">
        <v>50</v>
      </c>
      <c r="D265" s="57">
        <v>0.6</v>
      </c>
      <c r="E265" s="57">
        <v>3</v>
      </c>
      <c r="F265" s="57">
        <v>5.1</v>
      </c>
      <c r="G265" s="85">
        <v>40.6</v>
      </c>
      <c r="H265" s="57">
        <v>17</v>
      </c>
      <c r="I265" s="57">
        <v>10.1</v>
      </c>
      <c r="J265" s="62">
        <v>0.6</v>
      </c>
      <c r="K265" s="57">
        <v>4.2</v>
      </c>
      <c r="L265" s="16" t="s">
        <v>702</v>
      </c>
      <c r="M265" s="99"/>
    </row>
    <row r="266" spans="2:13" ht="15.75">
      <c r="B266" s="45" t="s">
        <v>704</v>
      </c>
      <c r="C266" s="34">
        <v>30</v>
      </c>
      <c r="D266" s="62">
        <v>0.3</v>
      </c>
      <c r="E266" s="57">
        <v>2</v>
      </c>
      <c r="F266" s="58">
        <v>0.4</v>
      </c>
      <c r="G266" s="59">
        <v>25.2</v>
      </c>
      <c r="H266" s="60">
        <v>0</v>
      </c>
      <c r="I266" s="62">
        <v>0.1</v>
      </c>
      <c r="J266" s="62">
        <v>0.3</v>
      </c>
      <c r="K266" s="62">
        <v>7.5</v>
      </c>
      <c r="L266" s="16" t="s">
        <v>705</v>
      </c>
      <c r="M266" s="99"/>
    </row>
    <row r="267" spans="2:13" ht="15.75">
      <c r="B267" s="45" t="s">
        <v>704</v>
      </c>
      <c r="C267" s="34">
        <v>50</v>
      </c>
      <c r="D267" s="62">
        <v>0.6</v>
      </c>
      <c r="E267" s="57">
        <v>3.4</v>
      </c>
      <c r="F267" s="61">
        <v>0.7</v>
      </c>
      <c r="G267" s="59">
        <v>41.7</v>
      </c>
      <c r="H267" s="61">
        <v>0.1</v>
      </c>
      <c r="I267" s="61">
        <v>0.1</v>
      </c>
      <c r="J267" s="62">
        <v>0.5</v>
      </c>
      <c r="K267" s="62">
        <v>12.5</v>
      </c>
      <c r="L267" s="16" t="s">
        <v>705</v>
      </c>
      <c r="M267" s="99"/>
    </row>
    <row r="268" spans="2:13" ht="15.75">
      <c r="B268" s="45" t="s">
        <v>121</v>
      </c>
      <c r="C268" s="34">
        <v>30</v>
      </c>
      <c r="D268" s="62">
        <v>1.2</v>
      </c>
      <c r="E268" s="62">
        <v>1.8</v>
      </c>
      <c r="F268" s="58">
        <v>2.3</v>
      </c>
      <c r="G268" s="59">
        <v>31</v>
      </c>
      <c r="H268" s="61">
        <v>7.6</v>
      </c>
      <c r="I268" s="62">
        <v>9.6</v>
      </c>
      <c r="J268" s="62">
        <v>0.2</v>
      </c>
      <c r="K268" s="62">
        <v>6.3</v>
      </c>
      <c r="L268" s="16" t="s">
        <v>122</v>
      </c>
      <c r="M268" s="99"/>
    </row>
    <row r="269" spans="2:13" ht="15.75">
      <c r="B269" s="45" t="s">
        <v>121</v>
      </c>
      <c r="C269" s="34">
        <v>50</v>
      </c>
      <c r="D269" s="62">
        <v>2.1</v>
      </c>
      <c r="E269" s="57">
        <v>3.1</v>
      </c>
      <c r="F269" s="61">
        <v>3.9</v>
      </c>
      <c r="G269" s="59">
        <v>51.7</v>
      </c>
      <c r="H269" s="61">
        <v>12.6</v>
      </c>
      <c r="I269" s="61">
        <v>15.9</v>
      </c>
      <c r="J269" s="62">
        <v>0.3</v>
      </c>
      <c r="K269" s="62">
        <v>10.6</v>
      </c>
      <c r="L269" s="16" t="s">
        <v>122</v>
      </c>
      <c r="M269" s="99"/>
    </row>
    <row r="270" spans="2:13" ht="15.75">
      <c r="B270" s="45" t="s">
        <v>706</v>
      </c>
      <c r="C270" s="34">
        <v>30</v>
      </c>
      <c r="D270" s="62">
        <v>0.2</v>
      </c>
      <c r="E270" s="62">
        <v>2.4</v>
      </c>
      <c r="F270" s="58">
        <v>1</v>
      </c>
      <c r="G270" s="59">
        <v>27.1</v>
      </c>
      <c r="H270" s="61">
        <v>6.8</v>
      </c>
      <c r="I270" s="62">
        <v>3.9</v>
      </c>
      <c r="J270" s="62">
        <v>0.2</v>
      </c>
      <c r="K270" s="62">
        <v>2.8</v>
      </c>
      <c r="L270" s="27" t="s">
        <v>707</v>
      </c>
      <c r="M270" s="99"/>
    </row>
    <row r="271" spans="2:13" ht="15.75">
      <c r="B271" s="45" t="s">
        <v>706</v>
      </c>
      <c r="C271" s="34">
        <v>50</v>
      </c>
      <c r="D271" s="62">
        <v>0.4</v>
      </c>
      <c r="E271" s="57">
        <v>4</v>
      </c>
      <c r="F271" s="165">
        <v>1.1</v>
      </c>
      <c r="G271" s="59">
        <v>45.1</v>
      </c>
      <c r="H271" s="61">
        <v>11.4</v>
      </c>
      <c r="I271" s="61">
        <v>6.4</v>
      </c>
      <c r="J271" s="62">
        <v>0.3</v>
      </c>
      <c r="K271" s="62">
        <v>4.6</v>
      </c>
      <c r="L271" s="27" t="s">
        <v>707</v>
      </c>
      <c r="M271" s="99"/>
    </row>
    <row r="272" spans="2:13" ht="15.75">
      <c r="B272" s="45" t="s">
        <v>708</v>
      </c>
      <c r="C272" s="34">
        <v>30</v>
      </c>
      <c r="D272" s="57">
        <v>0.2</v>
      </c>
      <c r="E272" s="57">
        <v>2.4</v>
      </c>
      <c r="F272" s="57">
        <v>0.7</v>
      </c>
      <c r="G272" s="85">
        <v>25.8</v>
      </c>
      <c r="H272" s="57">
        <v>11</v>
      </c>
      <c r="I272" s="57">
        <v>4.1</v>
      </c>
      <c r="J272" s="62">
        <v>0.2</v>
      </c>
      <c r="K272" s="57">
        <v>4</v>
      </c>
      <c r="L272" s="27" t="s">
        <v>707</v>
      </c>
      <c r="M272" s="99"/>
    </row>
    <row r="273" spans="2:13" ht="15.75">
      <c r="B273" s="45" t="s">
        <v>708</v>
      </c>
      <c r="C273" s="34">
        <v>50</v>
      </c>
      <c r="D273" s="57">
        <v>0.4</v>
      </c>
      <c r="E273" s="57">
        <v>4</v>
      </c>
      <c r="F273" s="57">
        <v>1.2</v>
      </c>
      <c r="G273" s="85">
        <v>43</v>
      </c>
      <c r="H273" s="57">
        <v>18.3</v>
      </c>
      <c r="I273" s="57">
        <v>6.8</v>
      </c>
      <c r="J273" s="62">
        <v>0.3</v>
      </c>
      <c r="K273" s="57">
        <v>6.6</v>
      </c>
      <c r="L273" s="27" t="s">
        <v>707</v>
      </c>
      <c r="M273" s="99"/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59"/>
  <sheetViews>
    <sheetView zoomScale="106" zoomScaleNormal="106" zoomScalePageLayoutView="0" workbookViewId="0" topLeftCell="A1">
      <selection activeCell="A24" sqref="A24:A32"/>
    </sheetView>
  </sheetViews>
  <sheetFormatPr defaultColWidth="9.00390625" defaultRowHeight="12.75"/>
  <cols>
    <col min="1" max="1" width="31.125" style="0" customWidth="1"/>
    <col min="11" max="11" width="22.00390625" style="166" customWidth="1"/>
    <col min="12" max="12" width="23.875" style="0" customWidth="1"/>
  </cols>
  <sheetData>
    <row r="1" spans="1:12" ht="15.75" customHeight="1">
      <c r="A1" s="929" t="s">
        <v>1</v>
      </c>
      <c r="B1" s="929" t="s">
        <v>212</v>
      </c>
      <c r="C1" s="924" t="s">
        <v>213</v>
      </c>
      <c r="D1" s="924"/>
      <c r="E1" s="924"/>
      <c r="F1" s="924"/>
      <c r="G1" s="925" t="s">
        <v>214</v>
      </c>
      <c r="H1" s="925"/>
      <c r="I1" s="925"/>
      <c r="J1" s="922" t="s">
        <v>215</v>
      </c>
      <c r="K1" s="922" t="s">
        <v>7</v>
      </c>
      <c r="L1" s="922" t="s">
        <v>216</v>
      </c>
    </row>
    <row r="2" spans="1:12" ht="47.25">
      <c r="A2" s="929"/>
      <c r="B2" s="929"/>
      <c r="C2" s="129" t="s">
        <v>217</v>
      </c>
      <c r="D2" s="129" t="s">
        <v>218</v>
      </c>
      <c r="E2" s="129" t="s">
        <v>219</v>
      </c>
      <c r="F2" s="129" t="s">
        <v>220</v>
      </c>
      <c r="G2" s="46" t="s">
        <v>11</v>
      </c>
      <c r="H2" s="46" t="s">
        <v>12</v>
      </c>
      <c r="I2" s="46" t="s">
        <v>13</v>
      </c>
      <c r="J2" s="922"/>
      <c r="K2" s="922"/>
      <c r="L2" s="922"/>
    </row>
    <row r="3" spans="1:12" ht="15.75">
      <c r="A3" s="531" t="s">
        <v>2254</v>
      </c>
      <c r="B3" s="24">
        <v>35</v>
      </c>
      <c r="C3" s="47">
        <v>2.6</v>
      </c>
      <c r="D3" s="47">
        <v>1</v>
      </c>
      <c r="E3" s="47">
        <v>18</v>
      </c>
      <c r="F3" s="48">
        <v>92</v>
      </c>
      <c r="G3" s="47">
        <v>6.7</v>
      </c>
      <c r="H3" s="47">
        <v>4.6</v>
      </c>
      <c r="I3" s="47">
        <v>0.4</v>
      </c>
      <c r="J3" s="424">
        <v>0</v>
      </c>
      <c r="K3" s="14" t="s">
        <v>21</v>
      </c>
      <c r="L3" s="78"/>
    </row>
    <row r="4" spans="1:12" s="167" customFormat="1" ht="15.75">
      <c r="A4" s="531" t="s">
        <v>2254</v>
      </c>
      <c r="B4" s="2">
        <v>30</v>
      </c>
      <c r="C4" s="3">
        <v>2.25</v>
      </c>
      <c r="D4" s="3">
        <v>0.87</v>
      </c>
      <c r="E4" s="3">
        <v>15.42</v>
      </c>
      <c r="F4" s="4">
        <v>78.6</v>
      </c>
      <c r="G4" s="3">
        <v>5.7</v>
      </c>
      <c r="H4" s="3">
        <v>3.9</v>
      </c>
      <c r="I4" s="3">
        <v>0.36</v>
      </c>
      <c r="J4" s="3">
        <v>0</v>
      </c>
      <c r="K4" s="14" t="s">
        <v>21</v>
      </c>
      <c r="L4" s="70"/>
    </row>
    <row r="5" spans="1:12" s="167" customFormat="1" ht="15.75">
      <c r="A5" s="531" t="s">
        <v>2254</v>
      </c>
      <c r="B5" s="2">
        <v>23</v>
      </c>
      <c r="C5" s="3">
        <v>1.7</v>
      </c>
      <c r="D5" s="3">
        <v>0.7</v>
      </c>
      <c r="E5" s="3">
        <v>11.8</v>
      </c>
      <c r="F5" s="4">
        <v>60</v>
      </c>
      <c r="G5" s="3">
        <v>8.1</v>
      </c>
      <c r="H5" s="3">
        <v>10.9</v>
      </c>
      <c r="I5" s="3">
        <v>0.9</v>
      </c>
      <c r="J5" s="3">
        <v>0</v>
      </c>
      <c r="K5" s="14" t="s">
        <v>21</v>
      </c>
      <c r="L5" s="70"/>
    </row>
    <row r="6" spans="1:12" ht="15.75">
      <c r="A6" s="531" t="s">
        <v>2254</v>
      </c>
      <c r="B6" s="18">
        <v>25</v>
      </c>
      <c r="C6" s="8">
        <v>1.9</v>
      </c>
      <c r="D6" s="8">
        <v>0.8</v>
      </c>
      <c r="E6" s="8">
        <v>12.8</v>
      </c>
      <c r="F6" s="9">
        <v>65.5</v>
      </c>
      <c r="G6" s="8">
        <v>8.8</v>
      </c>
      <c r="H6" s="8">
        <v>11.8</v>
      </c>
      <c r="I6" s="8">
        <v>1</v>
      </c>
      <c r="J6" s="8">
        <v>0</v>
      </c>
      <c r="K6" s="14" t="s">
        <v>21</v>
      </c>
      <c r="L6" s="56"/>
    </row>
    <row r="7" spans="1:12" ht="15.75">
      <c r="A7" s="531" t="s">
        <v>2254</v>
      </c>
      <c r="B7" s="18">
        <v>27</v>
      </c>
      <c r="C7" s="8">
        <v>2.1</v>
      </c>
      <c r="D7" s="8">
        <v>0.9</v>
      </c>
      <c r="E7" s="8">
        <v>13.8</v>
      </c>
      <c r="F7" s="9">
        <v>71</v>
      </c>
      <c r="G7" s="8">
        <v>9.5</v>
      </c>
      <c r="H7" s="8">
        <v>12.7</v>
      </c>
      <c r="I7" s="8">
        <v>1.1</v>
      </c>
      <c r="J7" s="8">
        <v>0</v>
      </c>
      <c r="K7" s="14" t="s">
        <v>21</v>
      </c>
      <c r="L7" s="56"/>
    </row>
    <row r="8" spans="1:12" ht="15.75">
      <c r="A8" s="531" t="s">
        <v>2254</v>
      </c>
      <c r="B8" s="18">
        <v>22</v>
      </c>
      <c r="C8" s="8">
        <v>1.7</v>
      </c>
      <c r="D8" s="8">
        <v>0.7</v>
      </c>
      <c r="E8" s="8">
        <v>11.3</v>
      </c>
      <c r="F8" s="9">
        <v>58</v>
      </c>
      <c r="G8" s="8">
        <v>7.7</v>
      </c>
      <c r="H8" s="8">
        <v>10.4</v>
      </c>
      <c r="I8" s="8">
        <v>0.9</v>
      </c>
      <c r="J8" s="8">
        <v>0</v>
      </c>
      <c r="K8" s="14" t="s">
        <v>21</v>
      </c>
      <c r="L8" s="56"/>
    </row>
    <row r="9" spans="1:12" ht="15.75">
      <c r="A9" s="531" t="s">
        <v>2254</v>
      </c>
      <c r="B9" s="18">
        <v>20</v>
      </c>
      <c r="C9" s="8">
        <v>1.5</v>
      </c>
      <c r="D9" s="8">
        <v>0.6</v>
      </c>
      <c r="E9" s="8">
        <v>10.3</v>
      </c>
      <c r="F9" s="9">
        <v>53</v>
      </c>
      <c r="G9" s="8">
        <v>7</v>
      </c>
      <c r="H9" s="8">
        <v>9.5</v>
      </c>
      <c r="I9" s="8">
        <v>0.8</v>
      </c>
      <c r="J9" s="8">
        <v>0</v>
      </c>
      <c r="K9" s="14" t="s">
        <v>21</v>
      </c>
      <c r="L9" s="56"/>
    </row>
    <row r="10" spans="1:12" ht="15.75">
      <c r="A10" s="532" t="s">
        <v>2253</v>
      </c>
      <c r="B10" s="18">
        <v>42</v>
      </c>
      <c r="C10" s="8">
        <v>2.8</v>
      </c>
      <c r="D10" s="8">
        <v>0.5</v>
      </c>
      <c r="E10" s="8">
        <v>16.7</v>
      </c>
      <c r="F10" s="9">
        <v>84</v>
      </c>
      <c r="G10" s="8">
        <v>19.7</v>
      </c>
      <c r="H10" s="8">
        <v>20.6</v>
      </c>
      <c r="I10" s="8">
        <v>1.7</v>
      </c>
      <c r="J10" s="8">
        <v>0</v>
      </c>
      <c r="K10" s="14" t="s">
        <v>37</v>
      </c>
      <c r="L10" s="56"/>
    </row>
    <row r="11" spans="1:12" ht="15.75">
      <c r="A11" s="532" t="s">
        <v>2253</v>
      </c>
      <c r="B11" s="18">
        <v>40</v>
      </c>
      <c r="C11" s="8">
        <v>2.7</v>
      </c>
      <c r="D11" s="8">
        <v>0.5</v>
      </c>
      <c r="E11" s="8">
        <v>15.9</v>
      </c>
      <c r="F11" s="9">
        <v>80</v>
      </c>
      <c r="G11" s="8">
        <v>18.8</v>
      </c>
      <c r="H11" s="8">
        <v>19.6</v>
      </c>
      <c r="I11" s="8">
        <v>1.6</v>
      </c>
      <c r="J11" s="8">
        <v>0</v>
      </c>
      <c r="K11" s="14" t="s">
        <v>37</v>
      </c>
      <c r="L11" s="56"/>
    </row>
    <row r="12" spans="1:12" ht="15.75">
      <c r="A12" s="532" t="s">
        <v>2253</v>
      </c>
      <c r="B12" s="18">
        <v>34</v>
      </c>
      <c r="C12" s="8">
        <v>2.3</v>
      </c>
      <c r="D12" s="8">
        <v>0.4</v>
      </c>
      <c r="E12" s="8">
        <v>13.5</v>
      </c>
      <c r="F12" s="9">
        <v>68</v>
      </c>
      <c r="G12" s="8">
        <v>16</v>
      </c>
      <c r="H12" s="8">
        <v>16.7</v>
      </c>
      <c r="I12" s="8">
        <v>1.3</v>
      </c>
      <c r="J12" s="8">
        <v>0</v>
      </c>
      <c r="K12" s="14" t="s">
        <v>37</v>
      </c>
      <c r="L12" s="56"/>
    </row>
    <row r="13" spans="1:12" s="167" customFormat="1" ht="15.75">
      <c r="A13" s="532" t="s">
        <v>2253</v>
      </c>
      <c r="B13" s="2">
        <v>30</v>
      </c>
      <c r="C13" s="3">
        <v>2.04</v>
      </c>
      <c r="D13" s="3">
        <v>0.39</v>
      </c>
      <c r="E13" s="3">
        <v>11.94</v>
      </c>
      <c r="F13" s="4">
        <v>60.3</v>
      </c>
      <c r="G13" s="3">
        <v>14.1</v>
      </c>
      <c r="H13" s="3">
        <v>14.7</v>
      </c>
      <c r="I13" s="3">
        <v>1.17</v>
      </c>
      <c r="J13" s="3">
        <v>0</v>
      </c>
      <c r="K13" s="14" t="s">
        <v>37</v>
      </c>
      <c r="L13" s="70"/>
    </row>
    <row r="14" spans="1:12" s="167" customFormat="1" ht="15.75">
      <c r="A14" s="532" t="s">
        <v>2253</v>
      </c>
      <c r="B14" s="2">
        <v>28</v>
      </c>
      <c r="C14" s="3">
        <v>1.9</v>
      </c>
      <c r="D14" s="3">
        <v>0.4</v>
      </c>
      <c r="E14" s="3">
        <v>11.1</v>
      </c>
      <c r="F14" s="4">
        <v>56</v>
      </c>
      <c r="G14" s="3">
        <v>13.2</v>
      </c>
      <c r="H14" s="3">
        <v>13.7</v>
      </c>
      <c r="I14" s="3">
        <v>1.1</v>
      </c>
      <c r="J14" s="3">
        <v>0</v>
      </c>
      <c r="K14" s="14" t="s">
        <v>37</v>
      </c>
      <c r="L14" s="70"/>
    </row>
    <row r="15" spans="1:12" s="167" customFormat="1" ht="15.75">
      <c r="A15" s="532" t="s">
        <v>2253</v>
      </c>
      <c r="B15" s="2">
        <v>25</v>
      </c>
      <c r="C15" s="3">
        <v>1.6</v>
      </c>
      <c r="D15" s="3">
        <v>0.3</v>
      </c>
      <c r="E15" s="3">
        <v>10.2</v>
      </c>
      <c r="F15" s="4">
        <v>51</v>
      </c>
      <c r="G15" s="3">
        <v>8.8</v>
      </c>
      <c r="H15" s="3">
        <v>11.7</v>
      </c>
      <c r="I15" s="3">
        <v>1</v>
      </c>
      <c r="J15" s="3">
        <v>0</v>
      </c>
      <c r="K15" s="14" t="s">
        <v>37</v>
      </c>
      <c r="L15" s="70"/>
    </row>
    <row r="16" spans="1:12" s="167" customFormat="1" ht="15.75">
      <c r="A16" s="532" t="s">
        <v>2253</v>
      </c>
      <c r="B16" s="2">
        <v>23</v>
      </c>
      <c r="C16" s="3">
        <v>1.5</v>
      </c>
      <c r="D16" s="3">
        <v>0.3</v>
      </c>
      <c r="E16" s="3">
        <v>9.4</v>
      </c>
      <c r="F16" s="4">
        <v>47</v>
      </c>
      <c r="G16" s="3">
        <v>8.1</v>
      </c>
      <c r="H16" s="3">
        <v>10.8</v>
      </c>
      <c r="I16" s="3">
        <v>0.9</v>
      </c>
      <c r="J16" s="3">
        <v>0</v>
      </c>
      <c r="K16" s="14" t="s">
        <v>37</v>
      </c>
      <c r="L16" s="70"/>
    </row>
    <row r="17" spans="1:12" ht="15.75">
      <c r="A17" s="532" t="s">
        <v>2253</v>
      </c>
      <c r="B17" s="18">
        <v>20</v>
      </c>
      <c r="C17" s="8">
        <v>1.32</v>
      </c>
      <c r="D17" s="8">
        <v>0.22</v>
      </c>
      <c r="E17" s="8">
        <v>8.2</v>
      </c>
      <c r="F17" s="9">
        <v>41.2</v>
      </c>
      <c r="G17" s="8">
        <v>7</v>
      </c>
      <c r="H17" s="8">
        <v>9.4</v>
      </c>
      <c r="I17" s="8">
        <v>0.8</v>
      </c>
      <c r="J17" s="8">
        <v>0</v>
      </c>
      <c r="K17" s="14" t="s">
        <v>37</v>
      </c>
      <c r="L17" s="56"/>
    </row>
    <row r="18" spans="1:12" ht="15.75">
      <c r="A18" s="532" t="s">
        <v>2253</v>
      </c>
      <c r="B18" s="18">
        <v>17</v>
      </c>
      <c r="C18" s="8">
        <v>1.1</v>
      </c>
      <c r="D18" s="8">
        <v>0.2</v>
      </c>
      <c r="E18" s="8">
        <v>7</v>
      </c>
      <c r="F18" s="9">
        <v>35</v>
      </c>
      <c r="G18" s="8">
        <v>6</v>
      </c>
      <c r="H18" s="8">
        <v>8</v>
      </c>
      <c r="I18" s="8">
        <v>0.7</v>
      </c>
      <c r="J18" s="8">
        <v>0</v>
      </c>
      <c r="K18" s="14" t="s">
        <v>37</v>
      </c>
      <c r="L18" s="56"/>
    </row>
    <row r="19" spans="1:12" ht="15.75">
      <c r="A19" s="532" t="s">
        <v>2253</v>
      </c>
      <c r="B19" s="18">
        <v>15</v>
      </c>
      <c r="C19" s="8">
        <v>1.1</v>
      </c>
      <c r="D19" s="8">
        <v>0.2</v>
      </c>
      <c r="E19" s="8">
        <v>6.2</v>
      </c>
      <c r="F19" s="9">
        <v>31</v>
      </c>
      <c r="G19" s="8">
        <v>5.3</v>
      </c>
      <c r="H19" s="8">
        <v>7.1</v>
      </c>
      <c r="I19" s="8">
        <v>0.6</v>
      </c>
      <c r="J19" s="8">
        <v>0</v>
      </c>
      <c r="K19" s="14" t="s">
        <v>37</v>
      </c>
      <c r="L19" s="56"/>
    </row>
    <row r="20" spans="1:12" ht="15.75">
      <c r="A20" s="532" t="s">
        <v>2253</v>
      </c>
      <c r="B20" s="18">
        <v>14</v>
      </c>
      <c r="C20" s="8">
        <v>1</v>
      </c>
      <c r="D20" s="8">
        <v>0.2</v>
      </c>
      <c r="E20" s="8">
        <v>5.8</v>
      </c>
      <c r="F20" s="9">
        <v>29</v>
      </c>
      <c r="G20" s="8">
        <v>4.9</v>
      </c>
      <c r="H20" s="8">
        <v>6.6</v>
      </c>
      <c r="I20" s="8">
        <v>0.6</v>
      </c>
      <c r="J20" s="8">
        <v>0</v>
      </c>
      <c r="K20" s="14" t="s">
        <v>37</v>
      </c>
      <c r="L20" s="56"/>
    </row>
    <row r="21" spans="1:12" ht="15.75">
      <c r="A21" s="532" t="s">
        <v>2253</v>
      </c>
      <c r="B21" s="18">
        <v>12</v>
      </c>
      <c r="C21" s="8">
        <v>0.9</v>
      </c>
      <c r="D21" s="8">
        <v>0.2</v>
      </c>
      <c r="E21" s="8">
        <v>5</v>
      </c>
      <c r="F21" s="9">
        <v>25</v>
      </c>
      <c r="G21" s="8">
        <v>4.2</v>
      </c>
      <c r="H21" s="8">
        <v>5.7</v>
      </c>
      <c r="I21" s="8">
        <v>0.5</v>
      </c>
      <c r="J21" s="8">
        <v>0</v>
      </c>
      <c r="K21" s="14" t="s">
        <v>37</v>
      </c>
      <c r="L21" s="56"/>
    </row>
    <row r="22" spans="1:12" ht="15.75">
      <c r="A22" s="532" t="s">
        <v>2253</v>
      </c>
      <c r="B22" s="18">
        <v>10</v>
      </c>
      <c r="C22" s="8">
        <v>0.8</v>
      </c>
      <c r="D22" s="8">
        <v>0.2</v>
      </c>
      <c r="E22" s="8">
        <v>4.2</v>
      </c>
      <c r="F22" s="9">
        <v>21</v>
      </c>
      <c r="G22" s="8">
        <v>3.5</v>
      </c>
      <c r="H22" s="8">
        <v>4.8</v>
      </c>
      <c r="I22" s="8">
        <v>0.4</v>
      </c>
      <c r="J22" s="8">
        <v>0</v>
      </c>
      <c r="K22" s="14" t="s">
        <v>37</v>
      </c>
      <c r="L22" s="56"/>
    </row>
    <row r="23" spans="1:12" ht="15.75">
      <c r="A23" s="532" t="s">
        <v>2252</v>
      </c>
      <c r="B23" s="18">
        <v>35</v>
      </c>
      <c r="C23" s="8">
        <v>2.7</v>
      </c>
      <c r="D23" s="8">
        <v>0.3</v>
      </c>
      <c r="E23" s="8">
        <v>17.2</v>
      </c>
      <c r="F23" s="9">
        <v>82</v>
      </c>
      <c r="G23" s="8">
        <v>7</v>
      </c>
      <c r="H23" s="8">
        <v>4.9</v>
      </c>
      <c r="I23" s="8">
        <v>0.4</v>
      </c>
      <c r="J23" s="8">
        <v>0</v>
      </c>
      <c r="K23" s="14" t="s">
        <v>35</v>
      </c>
      <c r="L23" s="56"/>
    </row>
    <row r="24" spans="1:12" s="167" customFormat="1" ht="15.75">
      <c r="A24" s="532" t="s">
        <v>2252</v>
      </c>
      <c r="B24" s="2">
        <v>30</v>
      </c>
      <c r="C24" s="3">
        <v>2.28</v>
      </c>
      <c r="D24" s="3">
        <v>0.24</v>
      </c>
      <c r="E24" s="3">
        <v>14.76</v>
      </c>
      <c r="F24" s="4">
        <v>70.5</v>
      </c>
      <c r="G24" s="3">
        <v>6</v>
      </c>
      <c r="H24" s="3">
        <v>4.2</v>
      </c>
      <c r="I24" s="3">
        <v>0.33</v>
      </c>
      <c r="J24" s="3">
        <v>0</v>
      </c>
      <c r="K24" s="14" t="s">
        <v>35</v>
      </c>
      <c r="L24" s="70"/>
    </row>
    <row r="25" spans="1:12" s="167" customFormat="1" ht="15.75">
      <c r="A25" s="532" t="s">
        <v>2252</v>
      </c>
      <c r="B25" s="2">
        <v>25</v>
      </c>
      <c r="C25" s="3">
        <v>1.9</v>
      </c>
      <c r="D25" s="3">
        <v>0.2</v>
      </c>
      <c r="E25" s="3">
        <v>12.3</v>
      </c>
      <c r="F25" s="4">
        <v>59</v>
      </c>
      <c r="G25" s="3">
        <v>5</v>
      </c>
      <c r="H25" s="3">
        <v>3.5</v>
      </c>
      <c r="I25" s="3">
        <v>0.3</v>
      </c>
      <c r="J25" s="3">
        <v>0</v>
      </c>
      <c r="K25" s="14" t="s">
        <v>35</v>
      </c>
      <c r="L25" s="70"/>
    </row>
    <row r="26" spans="1:12" s="167" customFormat="1" ht="15.75">
      <c r="A26" s="532" t="s">
        <v>2252</v>
      </c>
      <c r="B26" s="2">
        <v>22</v>
      </c>
      <c r="C26" s="3">
        <v>1.8</v>
      </c>
      <c r="D26" s="3">
        <v>0.2</v>
      </c>
      <c r="E26" s="3">
        <v>10.7</v>
      </c>
      <c r="F26" s="4">
        <v>53</v>
      </c>
      <c r="G26" s="3">
        <v>5.1</v>
      </c>
      <c r="H26" s="3">
        <v>7.3</v>
      </c>
      <c r="I26" s="3">
        <v>0.4</v>
      </c>
      <c r="J26" s="3">
        <v>0</v>
      </c>
      <c r="K26" s="14" t="s">
        <v>35</v>
      </c>
      <c r="L26" s="70"/>
    </row>
    <row r="27" spans="1:12" ht="15.75">
      <c r="A27" s="532" t="s">
        <v>2252</v>
      </c>
      <c r="B27" s="18">
        <v>20</v>
      </c>
      <c r="C27" s="8">
        <v>1.62</v>
      </c>
      <c r="D27" s="8">
        <v>0.2</v>
      </c>
      <c r="E27" s="8">
        <v>9.76</v>
      </c>
      <c r="F27" s="9">
        <v>48.4</v>
      </c>
      <c r="G27" s="8">
        <v>4.6</v>
      </c>
      <c r="H27" s="8">
        <v>6.6</v>
      </c>
      <c r="I27" s="8">
        <v>0.4</v>
      </c>
      <c r="J27" s="8">
        <v>0</v>
      </c>
      <c r="K27" s="14" t="s">
        <v>35</v>
      </c>
      <c r="L27" s="56"/>
    </row>
    <row r="28" spans="1:12" ht="15.75">
      <c r="A28" s="532" t="s">
        <v>2252</v>
      </c>
      <c r="B28" s="18">
        <v>18</v>
      </c>
      <c r="C28" s="8">
        <v>1.4</v>
      </c>
      <c r="D28" s="8">
        <v>0.2</v>
      </c>
      <c r="E28" s="8">
        <v>8.9</v>
      </c>
      <c r="F28" s="9">
        <v>43</v>
      </c>
      <c r="G28" s="8">
        <v>4.2</v>
      </c>
      <c r="H28" s="8">
        <v>6</v>
      </c>
      <c r="I28" s="8">
        <v>0.4</v>
      </c>
      <c r="J28" s="8">
        <v>0</v>
      </c>
      <c r="K28" s="14" t="s">
        <v>35</v>
      </c>
      <c r="L28" s="56"/>
    </row>
    <row r="29" spans="1:12" ht="15.75">
      <c r="A29" s="532" t="s">
        <v>2252</v>
      </c>
      <c r="B29" s="18">
        <v>15</v>
      </c>
      <c r="C29" s="8">
        <v>1.2</v>
      </c>
      <c r="D29" s="8">
        <v>0.2</v>
      </c>
      <c r="E29" s="8">
        <v>7.4</v>
      </c>
      <c r="F29" s="9">
        <v>36</v>
      </c>
      <c r="G29" s="8">
        <v>3.5</v>
      </c>
      <c r="H29" s="8">
        <v>5</v>
      </c>
      <c r="I29" s="8">
        <v>0.3</v>
      </c>
      <c r="J29" s="8">
        <v>0</v>
      </c>
      <c r="K29" s="14" t="s">
        <v>35</v>
      </c>
      <c r="L29" s="56"/>
    </row>
    <row r="30" spans="1:12" ht="15.75">
      <c r="A30" s="532" t="s">
        <v>2252</v>
      </c>
      <c r="B30" s="18">
        <v>14</v>
      </c>
      <c r="C30" s="8">
        <v>1.1</v>
      </c>
      <c r="D30" s="8">
        <v>0.2</v>
      </c>
      <c r="E30" s="8">
        <v>6.9</v>
      </c>
      <c r="F30" s="9">
        <v>34</v>
      </c>
      <c r="G30" s="8">
        <v>3.3</v>
      </c>
      <c r="H30" s="8">
        <v>4.7</v>
      </c>
      <c r="I30" s="8">
        <v>0.3</v>
      </c>
      <c r="J30" s="8">
        <v>0</v>
      </c>
      <c r="K30" s="14" t="s">
        <v>35</v>
      </c>
      <c r="L30" s="56"/>
    </row>
    <row r="31" spans="1:12" ht="15.75">
      <c r="A31" s="532" t="s">
        <v>2252</v>
      </c>
      <c r="B31" s="18">
        <v>12</v>
      </c>
      <c r="C31" s="327">
        <v>0.9</v>
      </c>
      <c r="D31" s="327">
        <v>0.2</v>
      </c>
      <c r="E31" s="327">
        <v>5.9</v>
      </c>
      <c r="F31" s="328">
        <v>29</v>
      </c>
      <c r="G31" s="327">
        <v>2.8</v>
      </c>
      <c r="H31" s="327">
        <v>4</v>
      </c>
      <c r="I31" s="327">
        <v>0.3</v>
      </c>
      <c r="J31" s="327">
        <v>0</v>
      </c>
      <c r="K31" s="14" t="s">
        <v>35</v>
      </c>
      <c r="L31" s="56"/>
    </row>
    <row r="32" spans="1:12" ht="15.75">
      <c r="A32" s="532" t="s">
        <v>2252</v>
      </c>
      <c r="B32" s="420">
        <v>10</v>
      </c>
      <c r="C32" s="422">
        <v>0.8</v>
      </c>
      <c r="D32" s="422">
        <v>0.2</v>
      </c>
      <c r="E32" s="422">
        <v>4.9</v>
      </c>
      <c r="F32" s="423">
        <v>24</v>
      </c>
      <c r="G32" s="422">
        <v>2.3</v>
      </c>
      <c r="H32" s="422">
        <v>3.3</v>
      </c>
      <c r="I32" s="422">
        <v>0.3</v>
      </c>
      <c r="J32" s="422">
        <v>0</v>
      </c>
      <c r="K32" s="421" t="s">
        <v>35</v>
      </c>
      <c r="L32" s="56"/>
    </row>
    <row r="33" spans="1:12" ht="15.75">
      <c r="A33" s="11" t="s">
        <v>141</v>
      </c>
      <c r="B33" s="84">
        <v>10</v>
      </c>
      <c r="C33" s="324">
        <v>1.83</v>
      </c>
      <c r="D33" s="324">
        <v>4.11</v>
      </c>
      <c r="E33" s="415">
        <v>0.03</v>
      </c>
      <c r="F33" s="416">
        <v>44.9</v>
      </c>
      <c r="G33" s="417">
        <v>69.24</v>
      </c>
      <c r="H33" s="324">
        <v>2.73</v>
      </c>
      <c r="I33" s="324">
        <v>0.08</v>
      </c>
      <c r="J33" s="324">
        <v>0.1</v>
      </c>
      <c r="K33" s="16" t="s">
        <v>142</v>
      </c>
      <c r="L33" s="56"/>
    </row>
    <row r="34" spans="1:12" ht="15.75">
      <c r="A34" s="11" t="s">
        <v>141</v>
      </c>
      <c r="B34" s="84">
        <v>15</v>
      </c>
      <c r="C34" s="324">
        <v>2.7</v>
      </c>
      <c r="D34" s="324">
        <v>6.2</v>
      </c>
      <c r="E34" s="324">
        <v>0</v>
      </c>
      <c r="F34" s="437">
        <v>67</v>
      </c>
      <c r="G34" s="324">
        <v>103.9</v>
      </c>
      <c r="H34" s="324">
        <v>4.1</v>
      </c>
      <c r="I34" s="324">
        <v>0.1</v>
      </c>
      <c r="J34" s="324">
        <v>0.2</v>
      </c>
      <c r="K34" s="16" t="s">
        <v>142</v>
      </c>
      <c r="L34" s="56"/>
    </row>
    <row r="35" spans="1:12" ht="15.75">
      <c r="A35" s="11" t="s">
        <v>141</v>
      </c>
      <c r="B35" s="84">
        <v>20</v>
      </c>
      <c r="C35" s="324">
        <v>3.66</v>
      </c>
      <c r="D35" s="324">
        <v>8.23</v>
      </c>
      <c r="E35" s="415">
        <v>0.07</v>
      </c>
      <c r="F35" s="416">
        <v>89.8</v>
      </c>
      <c r="G35" s="417">
        <v>138.48</v>
      </c>
      <c r="H35" s="417">
        <v>5.46</v>
      </c>
      <c r="I35" s="324">
        <v>0.17</v>
      </c>
      <c r="J35" s="324">
        <v>0.1</v>
      </c>
      <c r="K35" s="16" t="s">
        <v>142</v>
      </c>
      <c r="L35" s="56"/>
    </row>
    <row r="36" spans="1:12" ht="15.75">
      <c r="A36" s="11" t="s">
        <v>709</v>
      </c>
      <c r="B36" s="84">
        <v>10</v>
      </c>
      <c r="C36" s="324">
        <v>1.87</v>
      </c>
      <c r="D36" s="324">
        <v>4.18</v>
      </c>
      <c r="E36" s="415">
        <v>0.03</v>
      </c>
      <c r="F36" s="416">
        <v>45.8</v>
      </c>
      <c r="G36" s="417">
        <v>77.04</v>
      </c>
      <c r="H36" s="417">
        <v>3.9</v>
      </c>
      <c r="I36" s="324">
        <v>0.06</v>
      </c>
      <c r="J36" s="324">
        <v>0.1</v>
      </c>
      <c r="K36" s="16" t="s">
        <v>142</v>
      </c>
      <c r="L36" s="56"/>
    </row>
    <row r="37" spans="1:12" ht="15.75">
      <c r="A37" s="11" t="s">
        <v>709</v>
      </c>
      <c r="B37" s="84">
        <v>20</v>
      </c>
      <c r="C37" s="324">
        <v>3.74</v>
      </c>
      <c r="D37" s="324">
        <v>8.37</v>
      </c>
      <c r="E37" s="415">
        <v>0.07</v>
      </c>
      <c r="F37" s="416">
        <v>91.6</v>
      </c>
      <c r="G37" s="417">
        <v>154.08</v>
      </c>
      <c r="H37" s="417">
        <v>7.8</v>
      </c>
      <c r="I37" s="324">
        <v>0.12</v>
      </c>
      <c r="J37" s="324">
        <v>0.1</v>
      </c>
      <c r="K37" s="16" t="s">
        <v>142</v>
      </c>
      <c r="L37" s="56"/>
    </row>
    <row r="38" spans="1:12" ht="15.75">
      <c r="A38" s="11" t="s">
        <v>710</v>
      </c>
      <c r="B38" s="84">
        <v>10</v>
      </c>
      <c r="C38" s="324">
        <v>2.05</v>
      </c>
      <c r="D38" s="324">
        <v>3.85</v>
      </c>
      <c r="E38" s="415">
        <v>0.03</v>
      </c>
      <c r="F38" s="416">
        <v>43.4</v>
      </c>
      <c r="G38" s="417">
        <v>157.2</v>
      </c>
      <c r="H38" s="417">
        <v>7.02</v>
      </c>
      <c r="I38" s="324">
        <v>0.17</v>
      </c>
      <c r="J38" s="324">
        <v>0.1</v>
      </c>
      <c r="K38" s="16" t="s">
        <v>142</v>
      </c>
      <c r="L38" s="56"/>
    </row>
    <row r="39" spans="1:12" ht="15.75">
      <c r="A39" s="11" t="s">
        <v>710</v>
      </c>
      <c r="B39" s="84">
        <v>20</v>
      </c>
      <c r="C39" s="324">
        <v>4.1</v>
      </c>
      <c r="D39" s="324">
        <v>7.7</v>
      </c>
      <c r="E39" s="415">
        <v>0.07</v>
      </c>
      <c r="F39" s="416">
        <v>86.7</v>
      </c>
      <c r="G39" s="417">
        <v>157.2</v>
      </c>
      <c r="H39" s="417">
        <v>7.02</v>
      </c>
      <c r="I39" s="324">
        <v>0.17</v>
      </c>
      <c r="J39" s="324">
        <v>0.1</v>
      </c>
      <c r="K39" s="16" t="s">
        <v>142</v>
      </c>
      <c r="L39" s="56"/>
    </row>
    <row r="40" spans="1:12" ht="15.75">
      <c r="A40" s="17" t="s">
        <v>49</v>
      </c>
      <c r="B40" s="40">
        <v>40</v>
      </c>
      <c r="C40" s="41">
        <v>2.5</v>
      </c>
      <c r="D40" s="41">
        <v>7.6</v>
      </c>
      <c r="E40" s="41">
        <v>14.6</v>
      </c>
      <c r="F40" s="42">
        <v>136</v>
      </c>
      <c r="G40" s="41">
        <v>9.3</v>
      </c>
      <c r="H40" s="41">
        <v>9.9</v>
      </c>
      <c r="I40" s="41">
        <v>0.6</v>
      </c>
      <c r="J40" s="41">
        <v>0</v>
      </c>
      <c r="K40" s="16" t="s">
        <v>50</v>
      </c>
      <c r="L40" s="126"/>
    </row>
    <row r="41" spans="1:12" ht="15.75">
      <c r="A41" s="17" t="s">
        <v>49</v>
      </c>
      <c r="B41" s="40">
        <v>35</v>
      </c>
      <c r="C41" s="41">
        <v>2.2</v>
      </c>
      <c r="D41" s="41">
        <v>6.7</v>
      </c>
      <c r="E41" s="41">
        <v>12.8</v>
      </c>
      <c r="F41" s="42">
        <v>119</v>
      </c>
      <c r="G41" s="41">
        <v>8.1</v>
      </c>
      <c r="H41" s="41">
        <v>8.7</v>
      </c>
      <c r="I41" s="41">
        <v>0.5</v>
      </c>
      <c r="J41" s="41">
        <v>0</v>
      </c>
      <c r="K41" s="16" t="s">
        <v>50</v>
      </c>
      <c r="L41" s="126"/>
    </row>
    <row r="42" spans="1:12" ht="15.75">
      <c r="A42" s="17" t="s">
        <v>49</v>
      </c>
      <c r="B42" s="40">
        <v>30</v>
      </c>
      <c r="C42" s="41">
        <v>1.9</v>
      </c>
      <c r="D42" s="41">
        <v>5.7</v>
      </c>
      <c r="E42" s="41">
        <v>11</v>
      </c>
      <c r="F42" s="42">
        <v>102</v>
      </c>
      <c r="G42" s="41">
        <v>7</v>
      </c>
      <c r="H42" s="41">
        <v>7.4</v>
      </c>
      <c r="I42" s="41">
        <v>0.5</v>
      </c>
      <c r="J42" s="41">
        <v>0</v>
      </c>
      <c r="K42" s="16" t="s">
        <v>50</v>
      </c>
      <c r="L42" s="126"/>
    </row>
    <row r="43" spans="1:12" ht="15.75">
      <c r="A43" s="17" t="s">
        <v>711</v>
      </c>
      <c r="B43" s="18">
        <v>55</v>
      </c>
      <c r="C43" s="8">
        <v>2.49</v>
      </c>
      <c r="D43" s="8">
        <v>3.93</v>
      </c>
      <c r="E43" s="8">
        <v>27.56</v>
      </c>
      <c r="F43" s="9">
        <v>160</v>
      </c>
      <c r="G43" s="8">
        <v>10.5</v>
      </c>
      <c r="H43" s="8">
        <v>11.7</v>
      </c>
      <c r="I43" s="8">
        <v>0.7</v>
      </c>
      <c r="J43" s="8">
        <v>0.5</v>
      </c>
      <c r="K43" s="16" t="s">
        <v>712</v>
      </c>
      <c r="L43" s="126"/>
    </row>
    <row r="44" spans="1:12" ht="15.75">
      <c r="A44" s="17" t="s">
        <v>504</v>
      </c>
      <c r="B44" s="18">
        <v>55</v>
      </c>
      <c r="C44" s="41">
        <v>2.5</v>
      </c>
      <c r="D44" s="41">
        <v>3.9</v>
      </c>
      <c r="E44" s="41">
        <v>28.9</v>
      </c>
      <c r="F44" s="42">
        <v>161</v>
      </c>
      <c r="G44" s="41">
        <v>10.5</v>
      </c>
      <c r="H44" s="41">
        <v>11.7</v>
      </c>
      <c r="I44" s="41">
        <v>0.7</v>
      </c>
      <c r="J44" s="41">
        <v>0.5</v>
      </c>
      <c r="K44" s="16" t="s">
        <v>712</v>
      </c>
      <c r="L44" s="90" t="s">
        <v>505</v>
      </c>
    </row>
    <row r="45" spans="1:12" ht="15.75">
      <c r="A45" s="17" t="s">
        <v>506</v>
      </c>
      <c r="B45" s="18">
        <v>55</v>
      </c>
      <c r="C45" s="41">
        <v>2.5</v>
      </c>
      <c r="D45" s="41">
        <v>3.9</v>
      </c>
      <c r="E45" s="41">
        <v>27.6</v>
      </c>
      <c r="F45" s="42">
        <v>156</v>
      </c>
      <c r="G45" s="41">
        <v>10.9</v>
      </c>
      <c r="H45" s="41">
        <v>11.3</v>
      </c>
      <c r="I45" s="41">
        <v>0.9</v>
      </c>
      <c r="J45" s="41">
        <v>0.1</v>
      </c>
      <c r="K45" s="16" t="s">
        <v>712</v>
      </c>
      <c r="L45" s="90" t="s">
        <v>507</v>
      </c>
    </row>
    <row r="46" spans="1:12" ht="15.75">
      <c r="A46" s="17" t="s">
        <v>713</v>
      </c>
      <c r="B46" s="18">
        <v>40</v>
      </c>
      <c r="C46" s="50">
        <v>4</v>
      </c>
      <c r="D46" s="50">
        <v>6</v>
      </c>
      <c r="E46" s="322">
        <v>13</v>
      </c>
      <c r="F46" s="42">
        <v>123</v>
      </c>
      <c r="G46" s="41">
        <v>85.4</v>
      </c>
      <c r="H46" s="41">
        <v>11.9</v>
      </c>
      <c r="I46" s="41">
        <v>0.6</v>
      </c>
      <c r="J46" s="41">
        <v>0.1</v>
      </c>
      <c r="K46" s="16" t="s">
        <v>714</v>
      </c>
      <c r="L46" s="90"/>
    </row>
    <row r="47" spans="1:12" ht="15.75">
      <c r="A47" s="17" t="s">
        <v>713</v>
      </c>
      <c r="B47" s="18">
        <v>50</v>
      </c>
      <c r="C47" s="50">
        <v>5</v>
      </c>
      <c r="D47" s="41">
        <v>7.6</v>
      </c>
      <c r="E47" s="321">
        <v>16.2</v>
      </c>
      <c r="F47" s="42">
        <v>154</v>
      </c>
      <c r="G47" s="41">
        <v>106.7</v>
      </c>
      <c r="H47" s="41">
        <v>14.9</v>
      </c>
      <c r="I47" s="41">
        <v>0.8</v>
      </c>
      <c r="J47" s="41">
        <v>0.1</v>
      </c>
      <c r="K47" s="16" t="s">
        <v>714</v>
      </c>
      <c r="L47" s="90"/>
    </row>
    <row r="48" spans="1:12" ht="15.75">
      <c r="A48" s="17" t="s">
        <v>713</v>
      </c>
      <c r="B48" s="18">
        <v>45</v>
      </c>
      <c r="C48" s="57">
        <v>4.7</v>
      </c>
      <c r="D48" s="57">
        <v>6.9</v>
      </c>
      <c r="E48" s="58">
        <v>14.6</v>
      </c>
      <c r="F48" s="59">
        <v>139</v>
      </c>
      <c r="G48" s="61">
        <v>96.1</v>
      </c>
      <c r="H48" s="62">
        <v>13.4</v>
      </c>
      <c r="I48" s="62">
        <v>0.7</v>
      </c>
      <c r="J48" s="62">
        <v>0.1</v>
      </c>
      <c r="K48" s="16" t="s">
        <v>714</v>
      </c>
      <c r="L48" s="56"/>
    </row>
    <row r="49" spans="1:12" ht="15.75">
      <c r="A49" s="17" t="s">
        <v>715</v>
      </c>
      <c r="B49" s="18">
        <v>45</v>
      </c>
      <c r="C49" s="57">
        <v>5</v>
      </c>
      <c r="D49" s="57">
        <v>6.6</v>
      </c>
      <c r="E49" s="58">
        <v>14.6</v>
      </c>
      <c r="F49" s="59">
        <v>138</v>
      </c>
      <c r="G49" s="61">
        <v>108.1</v>
      </c>
      <c r="H49" s="61">
        <v>15.4</v>
      </c>
      <c r="I49" s="62">
        <v>0.7</v>
      </c>
      <c r="J49" s="62">
        <v>0.1</v>
      </c>
      <c r="K49" s="16" t="s">
        <v>714</v>
      </c>
      <c r="L49" s="56"/>
    </row>
    <row r="50" spans="1:12" ht="15.75">
      <c r="A50" s="17" t="s">
        <v>716</v>
      </c>
      <c r="B50" s="18">
        <v>45</v>
      </c>
      <c r="C50" s="57">
        <v>4.9</v>
      </c>
      <c r="D50" s="57">
        <v>6.5</v>
      </c>
      <c r="E50" s="57">
        <v>14.8</v>
      </c>
      <c r="F50" s="85">
        <v>138</v>
      </c>
      <c r="G50" s="57">
        <v>101.3</v>
      </c>
      <c r="H50" s="57">
        <v>8.7</v>
      </c>
      <c r="I50" s="62">
        <v>0.4</v>
      </c>
      <c r="J50" s="57">
        <v>0.1</v>
      </c>
      <c r="K50" s="16" t="s">
        <v>714</v>
      </c>
      <c r="L50" s="56"/>
    </row>
    <row r="51" spans="1:12" ht="15.75">
      <c r="A51" s="17" t="s">
        <v>528</v>
      </c>
      <c r="B51" s="18">
        <v>100</v>
      </c>
      <c r="C51" s="43">
        <v>0.8</v>
      </c>
      <c r="D51" s="43">
        <v>72.5</v>
      </c>
      <c r="E51" s="43">
        <v>1.3</v>
      </c>
      <c r="F51" s="44">
        <v>661</v>
      </c>
      <c r="G51" s="43">
        <v>24</v>
      </c>
      <c r="H51" s="43">
        <v>0</v>
      </c>
      <c r="I51" s="43">
        <v>0.2</v>
      </c>
      <c r="J51" s="43">
        <v>0</v>
      </c>
      <c r="K51" s="16" t="s">
        <v>17</v>
      </c>
      <c r="L51" s="56"/>
    </row>
    <row r="52" spans="1:12" ht="15.75">
      <c r="A52" s="17" t="s">
        <v>528</v>
      </c>
      <c r="B52" s="18">
        <v>10</v>
      </c>
      <c r="C52" s="19">
        <v>0.1</v>
      </c>
      <c r="D52" s="19">
        <v>3</v>
      </c>
      <c r="E52" s="19">
        <v>0.1</v>
      </c>
      <c r="F52" s="39">
        <v>66</v>
      </c>
      <c r="G52" s="19">
        <v>2</v>
      </c>
      <c r="H52" s="19">
        <v>0</v>
      </c>
      <c r="I52" s="19">
        <v>0</v>
      </c>
      <c r="J52" s="19">
        <v>0</v>
      </c>
      <c r="K52" s="16" t="s">
        <v>717</v>
      </c>
      <c r="L52" s="126"/>
    </row>
    <row r="53" spans="1:12" ht="15.75">
      <c r="A53" s="17" t="s">
        <v>528</v>
      </c>
      <c r="B53" s="18">
        <v>5</v>
      </c>
      <c r="C53" s="8">
        <v>0.04</v>
      </c>
      <c r="D53" s="8">
        <v>1.48</v>
      </c>
      <c r="E53" s="43">
        <v>0.65</v>
      </c>
      <c r="F53" s="44">
        <v>33</v>
      </c>
      <c r="G53" s="43">
        <v>4</v>
      </c>
      <c r="H53" s="43">
        <v>0</v>
      </c>
      <c r="I53" s="43">
        <v>0</v>
      </c>
      <c r="J53" s="43">
        <v>0</v>
      </c>
      <c r="K53" s="16" t="s">
        <v>717</v>
      </c>
      <c r="L53" s="126"/>
    </row>
    <row r="54" spans="1:12" ht="15.75">
      <c r="A54" s="56" t="s">
        <v>75</v>
      </c>
      <c r="B54" s="18">
        <v>10</v>
      </c>
      <c r="C54" s="57">
        <v>2.3</v>
      </c>
      <c r="D54" s="57">
        <v>3</v>
      </c>
      <c r="E54" s="58">
        <v>0</v>
      </c>
      <c r="F54" s="59">
        <v>36</v>
      </c>
      <c r="G54" s="60">
        <v>88</v>
      </c>
      <c r="H54" s="62">
        <v>3.5</v>
      </c>
      <c r="I54" s="62">
        <v>0.1</v>
      </c>
      <c r="J54" s="62">
        <v>0.1</v>
      </c>
      <c r="K54" s="16" t="s">
        <v>76</v>
      </c>
      <c r="L54" s="56" t="s">
        <v>75</v>
      </c>
    </row>
    <row r="55" spans="1:12" ht="15.75">
      <c r="A55" s="56" t="s">
        <v>718</v>
      </c>
      <c r="B55" s="18">
        <v>10</v>
      </c>
      <c r="C55" s="57">
        <v>2.6</v>
      </c>
      <c r="D55" s="57">
        <v>2.7</v>
      </c>
      <c r="E55" s="58">
        <v>0</v>
      </c>
      <c r="F55" s="59">
        <v>34</v>
      </c>
      <c r="G55" s="60">
        <v>100</v>
      </c>
      <c r="H55" s="61">
        <v>5.5</v>
      </c>
      <c r="I55" s="62">
        <v>0.1</v>
      </c>
      <c r="J55" s="62">
        <v>0.1</v>
      </c>
      <c r="K55" s="16" t="s">
        <v>76</v>
      </c>
      <c r="L55" s="56" t="s">
        <v>497</v>
      </c>
    </row>
    <row r="56" spans="1:12" ht="15.75">
      <c r="A56" s="56" t="s">
        <v>719</v>
      </c>
      <c r="B56" s="18">
        <v>10</v>
      </c>
      <c r="C56" s="57">
        <v>2.6</v>
      </c>
      <c r="D56" s="57">
        <v>2.6</v>
      </c>
      <c r="E56" s="57">
        <v>0</v>
      </c>
      <c r="F56" s="85">
        <v>34.4</v>
      </c>
      <c r="G56" s="57">
        <v>100</v>
      </c>
      <c r="H56" s="57">
        <v>4.5</v>
      </c>
      <c r="I56" s="62">
        <v>0.1</v>
      </c>
      <c r="J56" s="57">
        <v>0.1</v>
      </c>
      <c r="K56" s="16" t="s">
        <v>76</v>
      </c>
      <c r="L56" s="56"/>
    </row>
    <row r="57" spans="1:12" ht="15.75">
      <c r="A57" s="56" t="s">
        <v>75</v>
      </c>
      <c r="B57" s="18">
        <v>15</v>
      </c>
      <c r="C57" s="57">
        <v>3.5</v>
      </c>
      <c r="D57" s="57">
        <v>4.4</v>
      </c>
      <c r="E57" s="58">
        <v>0</v>
      </c>
      <c r="F57" s="59">
        <v>54</v>
      </c>
      <c r="G57" s="60">
        <v>132</v>
      </c>
      <c r="H57" s="61">
        <v>5.3</v>
      </c>
      <c r="I57" s="62">
        <v>0.2</v>
      </c>
      <c r="J57" s="62">
        <v>0.1</v>
      </c>
      <c r="K57" s="16" t="s">
        <v>76</v>
      </c>
      <c r="L57" s="56" t="s">
        <v>75</v>
      </c>
    </row>
    <row r="58" spans="1:12" ht="15.75">
      <c r="A58" s="56" t="s">
        <v>718</v>
      </c>
      <c r="B58" s="18">
        <v>15</v>
      </c>
      <c r="C58" s="57">
        <v>4</v>
      </c>
      <c r="D58" s="57">
        <v>4</v>
      </c>
      <c r="E58" s="58">
        <v>0</v>
      </c>
      <c r="F58" s="59">
        <v>52</v>
      </c>
      <c r="G58" s="60">
        <v>150</v>
      </c>
      <c r="H58" s="61">
        <v>8.3</v>
      </c>
      <c r="I58" s="62">
        <v>0.1</v>
      </c>
      <c r="J58" s="62">
        <v>0.1</v>
      </c>
      <c r="K58" s="16" t="s">
        <v>76</v>
      </c>
      <c r="L58" s="56" t="s">
        <v>497</v>
      </c>
    </row>
    <row r="59" spans="1:12" ht="16.5" customHeight="1" hidden="1">
      <c r="A59" s="168"/>
      <c r="B59" s="18">
        <v>15</v>
      </c>
      <c r="C59" s="169"/>
      <c r="D59" s="169"/>
      <c r="E59" s="169"/>
      <c r="F59" s="170"/>
      <c r="G59" s="169"/>
      <c r="H59" s="169"/>
      <c r="I59" s="169"/>
      <c r="J59" s="169"/>
      <c r="K59" s="6"/>
      <c r="L59" s="171"/>
    </row>
    <row r="60" spans="1:12" ht="16.5" customHeight="1">
      <c r="A60" s="56" t="s">
        <v>719</v>
      </c>
      <c r="B60" s="18">
        <v>15</v>
      </c>
      <c r="C60" s="57">
        <v>3.9</v>
      </c>
      <c r="D60" s="57">
        <v>3.9</v>
      </c>
      <c r="E60" s="57">
        <v>0</v>
      </c>
      <c r="F60" s="85">
        <v>51.6</v>
      </c>
      <c r="G60" s="57">
        <v>150</v>
      </c>
      <c r="H60" s="57">
        <v>6.8</v>
      </c>
      <c r="I60" s="62">
        <v>0.2</v>
      </c>
      <c r="J60" s="57">
        <v>0.1</v>
      </c>
      <c r="K60" s="16" t="s">
        <v>76</v>
      </c>
      <c r="L60" s="172"/>
    </row>
    <row r="61" spans="1:12" ht="16.5" customHeight="1">
      <c r="A61" s="64" t="s">
        <v>77</v>
      </c>
      <c r="B61" s="18">
        <v>110</v>
      </c>
      <c r="C61" s="57">
        <v>0.4</v>
      </c>
      <c r="D61" s="57">
        <v>0.4</v>
      </c>
      <c r="E61" s="57">
        <v>10.8</v>
      </c>
      <c r="F61" s="85">
        <v>48</v>
      </c>
      <c r="G61" s="57">
        <v>17.6</v>
      </c>
      <c r="H61" s="57">
        <v>9.9</v>
      </c>
      <c r="I61" s="57">
        <v>2.4</v>
      </c>
      <c r="J61" s="57">
        <v>11</v>
      </c>
      <c r="K61" s="49" t="s">
        <v>56</v>
      </c>
      <c r="L61" s="172"/>
    </row>
    <row r="62" spans="1:12" ht="16.5" customHeight="1">
      <c r="A62" s="64" t="s">
        <v>77</v>
      </c>
      <c r="B62" s="46">
        <v>100</v>
      </c>
      <c r="C62" s="47">
        <v>0.4</v>
      </c>
      <c r="D62" s="47">
        <v>0.4</v>
      </c>
      <c r="E62" s="47">
        <v>9.8</v>
      </c>
      <c r="F62" s="48">
        <v>44</v>
      </c>
      <c r="G62" s="47">
        <v>16</v>
      </c>
      <c r="H62" s="47">
        <v>9</v>
      </c>
      <c r="I62" s="47">
        <v>2.2</v>
      </c>
      <c r="J62" s="65">
        <v>10</v>
      </c>
      <c r="K62" s="49" t="s">
        <v>56</v>
      </c>
      <c r="L62" s="173"/>
    </row>
    <row r="63" spans="1:12" ht="16.5" customHeight="1">
      <c r="A63" s="64" t="s">
        <v>77</v>
      </c>
      <c r="B63" s="46">
        <v>95</v>
      </c>
      <c r="C63" s="47">
        <v>0.38</v>
      </c>
      <c r="D63" s="47">
        <v>0.4</v>
      </c>
      <c r="E63" s="47">
        <v>9.31</v>
      </c>
      <c r="F63" s="48">
        <v>42</v>
      </c>
      <c r="G63" s="47">
        <v>15.2</v>
      </c>
      <c r="H63" s="47">
        <v>8.5</v>
      </c>
      <c r="I63" s="47">
        <v>2.1</v>
      </c>
      <c r="J63" s="65">
        <v>10</v>
      </c>
      <c r="K63" s="49" t="s">
        <v>56</v>
      </c>
      <c r="L63" s="174"/>
    </row>
    <row r="64" spans="1:12" ht="16.5" customHeight="1">
      <c r="A64" s="64" t="s">
        <v>77</v>
      </c>
      <c r="B64" s="46">
        <v>50</v>
      </c>
      <c r="C64" s="47">
        <v>0.2</v>
      </c>
      <c r="D64" s="47">
        <v>0.2</v>
      </c>
      <c r="E64" s="47">
        <v>4.9</v>
      </c>
      <c r="F64" s="48">
        <v>22</v>
      </c>
      <c r="G64" s="47">
        <v>8</v>
      </c>
      <c r="H64" s="47">
        <v>4.5</v>
      </c>
      <c r="I64" s="47">
        <v>1.1</v>
      </c>
      <c r="J64" s="47">
        <v>5</v>
      </c>
      <c r="K64" s="49" t="s">
        <v>56</v>
      </c>
      <c r="L64" s="174"/>
    </row>
    <row r="65" spans="1:12" ht="16.5" customHeight="1">
      <c r="A65" s="6" t="s">
        <v>55</v>
      </c>
      <c r="B65" s="46">
        <v>120</v>
      </c>
      <c r="C65" s="47">
        <v>0.5</v>
      </c>
      <c r="D65" s="47">
        <v>0.4</v>
      </c>
      <c r="E65" s="47">
        <v>12.4</v>
      </c>
      <c r="F65" s="48">
        <v>55</v>
      </c>
      <c r="G65" s="47">
        <v>22.8</v>
      </c>
      <c r="H65" s="47">
        <v>14.4</v>
      </c>
      <c r="I65" s="47">
        <v>2.8</v>
      </c>
      <c r="J65" s="47">
        <v>6</v>
      </c>
      <c r="K65" s="49" t="s">
        <v>56</v>
      </c>
      <c r="L65" s="174"/>
    </row>
    <row r="66" spans="1:12" ht="16.5" customHeight="1">
      <c r="A66" s="6" t="s">
        <v>55</v>
      </c>
      <c r="B66" s="46">
        <v>110</v>
      </c>
      <c r="C66" s="47">
        <v>0.4</v>
      </c>
      <c r="D66" s="47">
        <v>0.3</v>
      </c>
      <c r="E66" s="47">
        <v>11.3</v>
      </c>
      <c r="F66" s="48">
        <v>51</v>
      </c>
      <c r="G66" s="47">
        <v>20.9</v>
      </c>
      <c r="H66" s="47">
        <v>13.2</v>
      </c>
      <c r="I66" s="47">
        <v>2.5</v>
      </c>
      <c r="J66" s="47">
        <v>5.5</v>
      </c>
      <c r="K66" s="49" t="s">
        <v>56</v>
      </c>
      <c r="L66" s="174"/>
    </row>
    <row r="67" spans="1:12" ht="15.75">
      <c r="A67" s="6" t="s">
        <v>55</v>
      </c>
      <c r="B67" s="46">
        <v>100</v>
      </c>
      <c r="C67" s="47">
        <v>0.4</v>
      </c>
      <c r="D67" s="47">
        <v>0.3</v>
      </c>
      <c r="E67" s="47">
        <v>10.3</v>
      </c>
      <c r="F67" s="48">
        <v>46</v>
      </c>
      <c r="G67" s="47">
        <v>19</v>
      </c>
      <c r="H67" s="47">
        <v>12</v>
      </c>
      <c r="I67" s="47">
        <v>2.3</v>
      </c>
      <c r="J67" s="47">
        <v>5</v>
      </c>
      <c r="K67" s="49" t="s">
        <v>56</v>
      </c>
      <c r="L67" s="175"/>
    </row>
    <row r="68" spans="1:12" ht="15.75">
      <c r="A68" s="6" t="s">
        <v>55</v>
      </c>
      <c r="B68" s="46">
        <v>95</v>
      </c>
      <c r="C68" s="47">
        <v>0.4</v>
      </c>
      <c r="D68" s="47">
        <v>0.3</v>
      </c>
      <c r="E68" s="47">
        <v>9.8</v>
      </c>
      <c r="F68" s="48">
        <v>44</v>
      </c>
      <c r="G68" s="47">
        <v>18.1</v>
      </c>
      <c r="H68" s="47">
        <v>11.4</v>
      </c>
      <c r="I68" s="47">
        <v>2.2</v>
      </c>
      <c r="J68" s="47">
        <v>4.8</v>
      </c>
      <c r="K68" s="49" t="s">
        <v>741</v>
      </c>
      <c r="L68" s="175"/>
    </row>
    <row r="69" spans="1:12" ht="15.75">
      <c r="A69" s="6" t="s">
        <v>55</v>
      </c>
      <c r="B69" s="46">
        <v>80</v>
      </c>
      <c r="C69" s="47">
        <v>0.3</v>
      </c>
      <c r="D69" s="47">
        <v>0.2</v>
      </c>
      <c r="E69" s="47">
        <v>8.2</v>
      </c>
      <c r="F69" s="48">
        <v>37</v>
      </c>
      <c r="G69" s="47">
        <v>15.2</v>
      </c>
      <c r="H69" s="47">
        <v>9.6</v>
      </c>
      <c r="I69" s="47">
        <v>1.8</v>
      </c>
      <c r="J69" s="47">
        <v>4</v>
      </c>
      <c r="K69" s="49" t="s">
        <v>56</v>
      </c>
      <c r="L69" s="175"/>
    </row>
    <row r="70" spans="1:12" ht="15.75">
      <c r="A70" s="6" t="s">
        <v>720</v>
      </c>
      <c r="B70" s="46">
        <v>50</v>
      </c>
      <c r="C70" s="47">
        <v>0.8</v>
      </c>
      <c r="D70" s="47">
        <v>0.3</v>
      </c>
      <c r="E70" s="47">
        <v>10.5</v>
      </c>
      <c r="F70" s="48">
        <v>48</v>
      </c>
      <c r="G70" s="47">
        <v>4</v>
      </c>
      <c r="H70" s="47">
        <v>21</v>
      </c>
      <c r="I70" s="47">
        <v>0.3</v>
      </c>
      <c r="J70" s="47">
        <v>5</v>
      </c>
      <c r="K70" s="49" t="s">
        <v>56</v>
      </c>
      <c r="L70" s="175"/>
    </row>
    <row r="71" spans="1:12" ht="15.75">
      <c r="A71" s="6" t="s">
        <v>720</v>
      </c>
      <c r="B71" s="46">
        <v>70</v>
      </c>
      <c r="C71" s="47">
        <v>1.1</v>
      </c>
      <c r="D71" s="47">
        <v>0.4</v>
      </c>
      <c r="E71" s="47">
        <v>14.7</v>
      </c>
      <c r="F71" s="48">
        <v>67</v>
      </c>
      <c r="G71" s="47">
        <v>5.6</v>
      </c>
      <c r="H71" s="47">
        <v>29.4</v>
      </c>
      <c r="I71" s="47">
        <v>0.4</v>
      </c>
      <c r="J71" s="47">
        <v>7</v>
      </c>
      <c r="K71" s="49" t="s">
        <v>56</v>
      </c>
      <c r="L71" s="175"/>
    </row>
    <row r="72" spans="1:12" ht="15.75">
      <c r="A72" s="6" t="s">
        <v>720</v>
      </c>
      <c r="B72" s="46">
        <v>100</v>
      </c>
      <c r="C72" s="47">
        <v>1.5</v>
      </c>
      <c r="D72" s="47">
        <v>0.5</v>
      </c>
      <c r="E72" s="47">
        <v>21</v>
      </c>
      <c r="F72" s="48">
        <v>95</v>
      </c>
      <c r="G72" s="47">
        <v>8</v>
      </c>
      <c r="H72" s="47">
        <v>42</v>
      </c>
      <c r="I72" s="47">
        <v>0.6</v>
      </c>
      <c r="J72" s="47">
        <v>10</v>
      </c>
      <c r="K72" s="49" t="s">
        <v>56</v>
      </c>
      <c r="L72" s="176"/>
    </row>
    <row r="73" spans="1:12" ht="15.75">
      <c r="A73" s="6" t="s">
        <v>721</v>
      </c>
      <c r="B73" s="46">
        <v>100</v>
      </c>
      <c r="C73" s="47">
        <v>0.9</v>
      </c>
      <c r="D73" s="47">
        <v>0.1</v>
      </c>
      <c r="E73" s="47">
        <v>8.4</v>
      </c>
      <c r="F73" s="48">
        <v>38</v>
      </c>
      <c r="G73" s="47">
        <v>34</v>
      </c>
      <c r="H73" s="47">
        <v>13</v>
      </c>
      <c r="I73" s="47">
        <v>0.3</v>
      </c>
      <c r="J73" s="47">
        <v>60</v>
      </c>
      <c r="K73" s="49" t="s">
        <v>56</v>
      </c>
      <c r="L73" s="6"/>
    </row>
    <row r="74" spans="1:12" ht="15.75">
      <c r="A74" s="177" t="s">
        <v>722</v>
      </c>
      <c r="B74" s="129">
        <v>100</v>
      </c>
      <c r="C74" s="65">
        <v>0.8</v>
      </c>
      <c r="D74" s="65">
        <v>0.2</v>
      </c>
      <c r="E74" s="65">
        <v>7.5</v>
      </c>
      <c r="F74" s="178">
        <v>38</v>
      </c>
      <c r="G74" s="65">
        <v>35</v>
      </c>
      <c r="H74" s="65">
        <v>11</v>
      </c>
      <c r="I74" s="65">
        <v>0.1</v>
      </c>
      <c r="J74" s="65">
        <v>38</v>
      </c>
      <c r="K74" s="49" t="s">
        <v>56</v>
      </c>
      <c r="L74" s="6"/>
    </row>
    <row r="75" spans="1:12" ht="15.75">
      <c r="A75" s="177" t="s">
        <v>722</v>
      </c>
      <c r="B75" s="129">
        <v>50</v>
      </c>
      <c r="C75" s="65">
        <v>0.4</v>
      </c>
      <c r="D75" s="65">
        <v>0.1</v>
      </c>
      <c r="E75" s="65">
        <v>3.8</v>
      </c>
      <c r="F75" s="178">
        <v>19</v>
      </c>
      <c r="G75" s="65">
        <v>17.5</v>
      </c>
      <c r="H75" s="65">
        <v>5.5</v>
      </c>
      <c r="I75" s="65">
        <v>0.1</v>
      </c>
      <c r="J75" s="65">
        <v>19</v>
      </c>
      <c r="K75" s="49" t="s">
        <v>56</v>
      </c>
      <c r="L75" s="6"/>
    </row>
    <row r="76" spans="1:12" ht="15.75">
      <c r="A76" s="177" t="s">
        <v>722</v>
      </c>
      <c r="B76" s="129">
        <v>60</v>
      </c>
      <c r="C76" s="65">
        <v>0.5</v>
      </c>
      <c r="D76" s="65">
        <v>0.1</v>
      </c>
      <c r="E76" s="65">
        <v>4.6</v>
      </c>
      <c r="F76" s="178">
        <v>23</v>
      </c>
      <c r="G76" s="65">
        <v>21</v>
      </c>
      <c r="H76" s="65">
        <v>6.6</v>
      </c>
      <c r="I76" s="65">
        <v>0.1</v>
      </c>
      <c r="J76" s="65">
        <v>22.8</v>
      </c>
      <c r="K76" s="49" t="s">
        <v>56</v>
      </c>
      <c r="L76" s="6"/>
    </row>
    <row r="77" spans="1:12" ht="15.75">
      <c r="A77" s="6" t="s">
        <v>723</v>
      </c>
      <c r="B77" s="129">
        <v>75</v>
      </c>
      <c r="C77" s="47">
        <v>0.63</v>
      </c>
      <c r="D77" s="47">
        <v>0.14</v>
      </c>
      <c r="E77" s="47">
        <v>15.7</v>
      </c>
      <c r="F77" s="48">
        <v>66</v>
      </c>
      <c r="G77" s="47">
        <v>24.1</v>
      </c>
      <c r="H77" s="47">
        <v>9.1</v>
      </c>
      <c r="I77" s="47">
        <v>0.2</v>
      </c>
      <c r="J77" s="47">
        <v>42</v>
      </c>
      <c r="K77" s="49" t="s">
        <v>724</v>
      </c>
      <c r="L77" s="6"/>
    </row>
    <row r="78" spans="1:12" ht="15.75">
      <c r="A78" s="6" t="s">
        <v>723</v>
      </c>
      <c r="B78" s="129">
        <v>110</v>
      </c>
      <c r="C78" s="47">
        <v>0.9</v>
      </c>
      <c r="D78" s="47">
        <v>0.2</v>
      </c>
      <c r="E78" s="47">
        <v>23.07</v>
      </c>
      <c r="F78" s="48">
        <v>98</v>
      </c>
      <c r="G78" s="47">
        <v>34.5</v>
      </c>
      <c r="H78" s="47">
        <v>13</v>
      </c>
      <c r="I78" s="47">
        <v>0.4</v>
      </c>
      <c r="J78" s="47">
        <v>60</v>
      </c>
      <c r="K78" s="49" t="s">
        <v>724</v>
      </c>
      <c r="L78" s="177"/>
    </row>
    <row r="79" spans="1:12" ht="15.75" customHeight="1">
      <c r="A79" s="414" t="s">
        <v>2101</v>
      </c>
      <c r="B79" s="129">
        <v>90</v>
      </c>
      <c r="C79" s="47">
        <v>0.4</v>
      </c>
      <c r="D79" s="47">
        <v>0.4</v>
      </c>
      <c r="E79" s="47">
        <v>12.5</v>
      </c>
      <c r="F79" s="48">
        <v>55</v>
      </c>
      <c r="G79" s="47">
        <v>17</v>
      </c>
      <c r="H79" s="47">
        <v>9.5</v>
      </c>
      <c r="I79" s="47">
        <v>2.3</v>
      </c>
      <c r="J79" s="47">
        <v>10.6</v>
      </c>
      <c r="K79" s="49" t="s">
        <v>726</v>
      </c>
      <c r="L79" s="177"/>
    </row>
    <row r="80" spans="1:12" ht="18" customHeight="1">
      <c r="A80" s="414" t="s">
        <v>2101</v>
      </c>
      <c r="B80" s="18">
        <v>85</v>
      </c>
      <c r="C80" s="57">
        <v>0.4</v>
      </c>
      <c r="D80" s="57">
        <v>0.4</v>
      </c>
      <c r="E80" s="57">
        <v>11.8</v>
      </c>
      <c r="F80" s="85">
        <v>52</v>
      </c>
      <c r="G80" s="57">
        <v>16.1</v>
      </c>
      <c r="H80" s="57">
        <v>9</v>
      </c>
      <c r="I80" s="62">
        <v>2.2</v>
      </c>
      <c r="J80" s="57">
        <v>10</v>
      </c>
      <c r="K80" s="49" t="s">
        <v>726</v>
      </c>
      <c r="L80" s="177"/>
    </row>
    <row r="81" spans="1:12" ht="14.25" customHeight="1">
      <c r="A81" s="6" t="s">
        <v>725</v>
      </c>
      <c r="B81" s="46">
        <v>70</v>
      </c>
      <c r="C81" s="47">
        <v>0.28</v>
      </c>
      <c r="D81" s="47">
        <v>0.28</v>
      </c>
      <c r="E81" s="47">
        <v>21.73</v>
      </c>
      <c r="F81" s="48">
        <v>91</v>
      </c>
      <c r="G81" s="47">
        <v>11.5</v>
      </c>
      <c r="H81" s="47">
        <v>6.2</v>
      </c>
      <c r="I81" s="47">
        <v>1.6</v>
      </c>
      <c r="J81" s="65">
        <v>2.97</v>
      </c>
      <c r="K81" s="49" t="s">
        <v>726</v>
      </c>
      <c r="L81" s="176"/>
    </row>
    <row r="82" spans="1:12" ht="16.5" customHeight="1">
      <c r="A82" s="6" t="s">
        <v>725</v>
      </c>
      <c r="B82" s="46">
        <v>85</v>
      </c>
      <c r="C82" s="47">
        <v>0.32</v>
      </c>
      <c r="D82" s="47">
        <v>0.32</v>
      </c>
      <c r="E82" s="47">
        <v>27.9</v>
      </c>
      <c r="F82" s="48">
        <v>116</v>
      </c>
      <c r="G82" s="47">
        <v>13.6</v>
      </c>
      <c r="H82" s="47">
        <v>7.3</v>
      </c>
      <c r="I82" s="47">
        <v>1.8</v>
      </c>
      <c r="J82" s="47">
        <v>3.48</v>
      </c>
      <c r="K82" s="49" t="s">
        <v>726</v>
      </c>
      <c r="L82" s="176"/>
    </row>
    <row r="83" spans="1:12" ht="16.5" customHeight="1">
      <c r="A83" s="6" t="s">
        <v>727</v>
      </c>
      <c r="B83" s="46">
        <v>80</v>
      </c>
      <c r="C83" s="47">
        <v>0.34</v>
      </c>
      <c r="D83" s="47">
        <v>0.32</v>
      </c>
      <c r="E83" s="47">
        <v>26.97</v>
      </c>
      <c r="F83" s="48">
        <v>112</v>
      </c>
      <c r="G83" s="47">
        <v>13</v>
      </c>
      <c r="H83" s="47">
        <v>7.7</v>
      </c>
      <c r="I83" s="47">
        <v>1.7</v>
      </c>
      <c r="J83" s="47">
        <v>3.06</v>
      </c>
      <c r="K83" s="49" t="s">
        <v>726</v>
      </c>
      <c r="L83" s="6" t="s">
        <v>728</v>
      </c>
    </row>
    <row r="84" spans="1:12" ht="16.5" customHeight="1">
      <c r="A84" s="6" t="s">
        <v>727</v>
      </c>
      <c r="B84" s="46">
        <v>100</v>
      </c>
      <c r="C84" s="47">
        <v>0.4</v>
      </c>
      <c r="D84" s="47">
        <v>0.38</v>
      </c>
      <c r="E84" s="47">
        <v>36.55</v>
      </c>
      <c r="F84" s="48">
        <v>151</v>
      </c>
      <c r="G84" s="47">
        <v>15.6</v>
      </c>
      <c r="H84" s="47">
        <v>8.3</v>
      </c>
      <c r="I84" s="47">
        <v>2.1</v>
      </c>
      <c r="J84" s="47">
        <v>3.6</v>
      </c>
      <c r="K84" s="49" t="s">
        <v>726</v>
      </c>
      <c r="L84" s="6" t="s">
        <v>728</v>
      </c>
    </row>
    <row r="85" spans="1:12" ht="16.5" customHeight="1">
      <c r="A85" s="6" t="s">
        <v>729</v>
      </c>
      <c r="B85" s="46">
        <v>65</v>
      </c>
      <c r="C85" s="65">
        <v>0.48</v>
      </c>
      <c r="D85" s="65">
        <v>1.27</v>
      </c>
      <c r="E85" s="65">
        <v>10.02</v>
      </c>
      <c r="F85" s="178">
        <v>53</v>
      </c>
      <c r="G85" s="65">
        <v>16.7</v>
      </c>
      <c r="H85" s="65">
        <v>8.9</v>
      </c>
      <c r="I85" s="65">
        <v>1.5</v>
      </c>
      <c r="J85" s="47">
        <v>2.95</v>
      </c>
      <c r="K85" s="49" t="s">
        <v>730</v>
      </c>
      <c r="L85" s="6"/>
    </row>
    <row r="86" spans="1:12" ht="16.5" customHeight="1">
      <c r="A86" s="6" t="s">
        <v>729</v>
      </c>
      <c r="B86" s="46">
        <v>80</v>
      </c>
      <c r="C86" s="65">
        <v>0.59</v>
      </c>
      <c r="D86" s="65">
        <v>1.53</v>
      </c>
      <c r="E86" s="65">
        <v>11.66</v>
      </c>
      <c r="F86" s="178">
        <v>63</v>
      </c>
      <c r="G86" s="65">
        <v>20.5</v>
      </c>
      <c r="H86" s="65">
        <v>11.1</v>
      </c>
      <c r="I86" s="65">
        <v>1.8</v>
      </c>
      <c r="J86" s="47">
        <v>3.64</v>
      </c>
      <c r="K86" s="49" t="s">
        <v>730</v>
      </c>
      <c r="L86" s="6"/>
    </row>
    <row r="87" spans="1:12" ht="16.5" customHeight="1">
      <c r="A87" s="6" t="s">
        <v>731</v>
      </c>
      <c r="B87" s="46">
        <v>80</v>
      </c>
      <c r="C87" s="65">
        <v>0.4</v>
      </c>
      <c r="D87" s="65">
        <v>0.27</v>
      </c>
      <c r="E87" s="65">
        <v>29.29</v>
      </c>
      <c r="F87" s="178">
        <v>121</v>
      </c>
      <c r="G87" s="65">
        <v>17.1</v>
      </c>
      <c r="H87" s="65">
        <v>8.4</v>
      </c>
      <c r="I87" s="65">
        <v>1.6</v>
      </c>
      <c r="J87" s="47">
        <v>2.63</v>
      </c>
      <c r="K87" s="49" t="s">
        <v>732</v>
      </c>
      <c r="L87" s="179"/>
    </row>
    <row r="88" spans="1:12" ht="16.5" customHeight="1">
      <c r="A88" s="6" t="s">
        <v>731</v>
      </c>
      <c r="B88" s="46">
        <v>110</v>
      </c>
      <c r="C88" s="65">
        <v>0.61</v>
      </c>
      <c r="D88" s="65">
        <v>0.34</v>
      </c>
      <c r="E88" s="65">
        <v>43.65</v>
      </c>
      <c r="F88" s="178">
        <v>180</v>
      </c>
      <c r="G88" s="65">
        <v>23.7</v>
      </c>
      <c r="H88" s="65">
        <v>11.1</v>
      </c>
      <c r="I88" s="65">
        <v>2</v>
      </c>
      <c r="J88" s="47">
        <v>3.36</v>
      </c>
      <c r="K88" s="49" t="s">
        <v>732</v>
      </c>
      <c r="L88" s="179"/>
    </row>
    <row r="89" spans="1:12" ht="16.5" customHeight="1">
      <c r="A89" s="6" t="s">
        <v>733</v>
      </c>
      <c r="B89" s="46">
        <v>75</v>
      </c>
      <c r="C89" s="47">
        <v>1.46</v>
      </c>
      <c r="D89" s="47">
        <v>3.11</v>
      </c>
      <c r="E89" s="47">
        <v>24.57</v>
      </c>
      <c r="F89" s="48">
        <v>132</v>
      </c>
      <c r="G89" s="47">
        <v>30.3</v>
      </c>
      <c r="H89" s="47">
        <v>13.7</v>
      </c>
      <c r="I89" s="47">
        <v>2</v>
      </c>
      <c r="J89" s="65">
        <v>2.9</v>
      </c>
      <c r="K89" s="49" t="s">
        <v>734</v>
      </c>
      <c r="L89" s="179"/>
    </row>
    <row r="90" spans="1:12" ht="16.5" customHeight="1">
      <c r="A90" s="6" t="s">
        <v>733</v>
      </c>
      <c r="B90" s="46">
        <v>95</v>
      </c>
      <c r="C90" s="47">
        <v>1.84</v>
      </c>
      <c r="D90" s="47">
        <v>4.09</v>
      </c>
      <c r="E90" s="47">
        <v>32.62</v>
      </c>
      <c r="F90" s="48">
        <v>175</v>
      </c>
      <c r="G90" s="47">
        <v>38.2</v>
      </c>
      <c r="H90" s="47">
        <v>17</v>
      </c>
      <c r="I90" s="47">
        <v>2.4</v>
      </c>
      <c r="J90" s="47">
        <v>3.59</v>
      </c>
      <c r="K90" s="49" t="s">
        <v>734</v>
      </c>
      <c r="L90" s="179"/>
    </row>
    <row r="91" spans="1:12" ht="16.5" customHeight="1">
      <c r="A91" s="6" t="s">
        <v>735</v>
      </c>
      <c r="B91" s="46">
        <v>80</v>
      </c>
      <c r="C91" s="47">
        <v>1.42</v>
      </c>
      <c r="D91" s="47">
        <v>3.08</v>
      </c>
      <c r="E91" s="47">
        <v>17.75</v>
      </c>
      <c r="F91" s="48">
        <v>104</v>
      </c>
      <c r="G91" s="47">
        <v>29.2</v>
      </c>
      <c r="H91" s="47">
        <v>13.2</v>
      </c>
      <c r="I91" s="47">
        <v>1.8</v>
      </c>
      <c r="J91" s="47">
        <v>2.84</v>
      </c>
      <c r="K91" s="49" t="s">
        <v>734</v>
      </c>
      <c r="L91" s="64" t="s">
        <v>728</v>
      </c>
    </row>
    <row r="92" spans="1:12" ht="16.5" customHeight="1">
      <c r="A92" s="6" t="s">
        <v>736</v>
      </c>
      <c r="B92" s="46">
        <v>110</v>
      </c>
      <c r="C92" s="47">
        <v>1.78</v>
      </c>
      <c r="D92" s="47">
        <v>4.05</v>
      </c>
      <c r="E92" s="47">
        <v>22.39</v>
      </c>
      <c r="F92" s="48">
        <v>133</v>
      </c>
      <c r="G92" s="47">
        <v>36.5</v>
      </c>
      <c r="H92" s="47">
        <v>16.3</v>
      </c>
      <c r="I92" s="47">
        <v>2.3</v>
      </c>
      <c r="J92" s="47">
        <v>3.5</v>
      </c>
      <c r="K92" s="49" t="s">
        <v>734</v>
      </c>
      <c r="L92" s="6" t="s">
        <v>728</v>
      </c>
    </row>
    <row r="93" spans="1:12" ht="16.5" customHeight="1">
      <c r="A93" s="6" t="s">
        <v>737</v>
      </c>
      <c r="B93" s="46">
        <v>80</v>
      </c>
      <c r="C93" s="65">
        <v>3.99</v>
      </c>
      <c r="D93" s="65">
        <v>2.28</v>
      </c>
      <c r="E93" s="65">
        <v>22.52</v>
      </c>
      <c r="F93" s="178">
        <v>127</v>
      </c>
      <c r="G93" s="65">
        <v>43.3</v>
      </c>
      <c r="H93" s="65">
        <v>10.1</v>
      </c>
      <c r="I93" s="65">
        <v>1.5</v>
      </c>
      <c r="J93" s="47">
        <v>2.49</v>
      </c>
      <c r="K93" s="49" t="s">
        <v>738</v>
      </c>
      <c r="L93" s="6" t="s">
        <v>739</v>
      </c>
    </row>
    <row r="94" spans="1:12" ht="16.5" customHeight="1">
      <c r="A94" s="6" t="s">
        <v>737</v>
      </c>
      <c r="B94" s="46">
        <v>110</v>
      </c>
      <c r="C94" s="65">
        <v>4.95</v>
      </c>
      <c r="D94" s="65">
        <v>2.81</v>
      </c>
      <c r="E94" s="65">
        <v>35.5</v>
      </c>
      <c r="F94" s="178">
        <v>187</v>
      </c>
      <c r="G94" s="65">
        <v>55.1</v>
      </c>
      <c r="H94" s="65">
        <v>12.8</v>
      </c>
      <c r="I94" s="65">
        <v>1.9</v>
      </c>
      <c r="J94" s="47">
        <v>3.15</v>
      </c>
      <c r="K94" s="49" t="s">
        <v>738</v>
      </c>
      <c r="L94" s="6" t="s">
        <v>739</v>
      </c>
    </row>
    <row r="95" spans="1:12" ht="16.5" customHeight="1">
      <c r="A95" s="6" t="s">
        <v>740</v>
      </c>
      <c r="B95" s="129">
        <v>80</v>
      </c>
      <c r="C95" s="47">
        <v>0.77</v>
      </c>
      <c r="D95" s="47">
        <v>0.42</v>
      </c>
      <c r="E95" s="47">
        <v>15.3</v>
      </c>
      <c r="F95" s="48">
        <v>68</v>
      </c>
      <c r="G95" s="47">
        <v>11.5</v>
      </c>
      <c r="H95" s="47">
        <v>4.2</v>
      </c>
      <c r="I95" s="47">
        <v>0.5</v>
      </c>
      <c r="J95" s="47">
        <v>7</v>
      </c>
      <c r="K95" s="49" t="s">
        <v>741</v>
      </c>
      <c r="L95" s="179"/>
    </row>
    <row r="96" spans="1:12" ht="16.5" customHeight="1">
      <c r="A96" s="6" t="s">
        <v>740</v>
      </c>
      <c r="B96" s="129">
        <v>115</v>
      </c>
      <c r="C96" s="47">
        <v>1.1</v>
      </c>
      <c r="D96" s="47">
        <v>0.6</v>
      </c>
      <c r="E96" s="47">
        <v>22.57</v>
      </c>
      <c r="F96" s="48">
        <v>100</v>
      </c>
      <c r="G96" s="47">
        <v>16.5</v>
      </c>
      <c r="H96" s="47">
        <v>6</v>
      </c>
      <c r="I96" s="47">
        <v>0.8</v>
      </c>
      <c r="J96" s="47">
        <v>10</v>
      </c>
      <c r="K96" s="49" t="s">
        <v>741</v>
      </c>
      <c r="L96" s="179"/>
    </row>
    <row r="97" spans="1:12" s="167" customFormat="1" ht="16.5" customHeight="1">
      <c r="A97" s="1" t="s">
        <v>70</v>
      </c>
      <c r="B97" s="2">
        <v>10</v>
      </c>
      <c r="C97" s="88">
        <v>0.7</v>
      </c>
      <c r="D97" s="88">
        <v>0.85</v>
      </c>
      <c r="E97" s="88">
        <v>5.55</v>
      </c>
      <c r="F97" s="89">
        <v>32.8</v>
      </c>
      <c r="G97" s="88">
        <v>30.7</v>
      </c>
      <c r="H97" s="88">
        <v>3.4</v>
      </c>
      <c r="I97" s="88">
        <v>0.02</v>
      </c>
      <c r="J97" s="88">
        <v>0.1</v>
      </c>
      <c r="K97" s="5" t="s">
        <v>17</v>
      </c>
      <c r="L97" s="180"/>
    </row>
    <row r="98" spans="1:12" s="167" customFormat="1" ht="16.5" customHeight="1">
      <c r="A98" s="1" t="s">
        <v>70</v>
      </c>
      <c r="B98" s="2">
        <v>28</v>
      </c>
      <c r="C98" s="88">
        <v>2</v>
      </c>
      <c r="D98" s="88">
        <v>2.5</v>
      </c>
      <c r="E98" s="88">
        <v>15.7</v>
      </c>
      <c r="F98" s="89">
        <v>92</v>
      </c>
      <c r="G98" s="392">
        <v>86</v>
      </c>
      <c r="H98" s="392">
        <v>10</v>
      </c>
      <c r="I98" s="392">
        <v>0</v>
      </c>
      <c r="J98" s="392">
        <v>0</v>
      </c>
      <c r="K98" s="5" t="s">
        <v>17</v>
      </c>
      <c r="L98" s="181"/>
    </row>
    <row r="99" spans="1:12" s="167" customFormat="1" ht="16.5" customHeight="1">
      <c r="A99" s="1" t="s">
        <v>70</v>
      </c>
      <c r="B99" s="2">
        <v>25</v>
      </c>
      <c r="C99" s="88">
        <v>1.8</v>
      </c>
      <c r="D99" s="88">
        <v>2.3</v>
      </c>
      <c r="E99" s="88">
        <v>14</v>
      </c>
      <c r="F99" s="89">
        <v>83</v>
      </c>
      <c r="G99" s="88">
        <v>76.8</v>
      </c>
      <c r="H99" s="88">
        <v>8.5</v>
      </c>
      <c r="I99" s="88">
        <v>0</v>
      </c>
      <c r="J99" s="88">
        <v>0.3</v>
      </c>
      <c r="K99" s="5" t="s">
        <v>17</v>
      </c>
      <c r="L99" s="181"/>
    </row>
    <row r="100" spans="1:12" s="167" customFormat="1" ht="16.5" customHeight="1">
      <c r="A100" s="1" t="s">
        <v>70</v>
      </c>
      <c r="B100" s="2">
        <v>23</v>
      </c>
      <c r="C100" s="88">
        <v>1.7</v>
      </c>
      <c r="D100" s="88">
        <v>2.1</v>
      </c>
      <c r="E100" s="88">
        <v>12.9</v>
      </c>
      <c r="F100" s="89">
        <v>76</v>
      </c>
      <c r="G100" s="88">
        <v>70.7</v>
      </c>
      <c r="H100" s="88">
        <v>7.8</v>
      </c>
      <c r="I100" s="88">
        <v>0</v>
      </c>
      <c r="J100" s="88">
        <v>0.3</v>
      </c>
      <c r="K100" s="5" t="s">
        <v>17</v>
      </c>
      <c r="L100" s="181"/>
    </row>
    <row r="101" spans="1:12" s="167" customFormat="1" ht="16.5" customHeight="1">
      <c r="A101" s="1" t="s">
        <v>70</v>
      </c>
      <c r="B101" s="2">
        <v>20</v>
      </c>
      <c r="C101" s="88">
        <v>1.4</v>
      </c>
      <c r="D101" s="88">
        <v>1.8</v>
      </c>
      <c r="E101" s="88">
        <v>11.2</v>
      </c>
      <c r="F101" s="89">
        <v>66</v>
      </c>
      <c r="G101" s="88">
        <v>61.4</v>
      </c>
      <c r="H101" s="88">
        <v>6.8</v>
      </c>
      <c r="I101" s="88">
        <v>0</v>
      </c>
      <c r="J101" s="88">
        <v>0.2</v>
      </c>
      <c r="K101" s="5" t="s">
        <v>17</v>
      </c>
      <c r="L101" s="181"/>
    </row>
    <row r="102" spans="1:12" s="167" customFormat="1" ht="16.5" customHeight="1">
      <c r="A102" s="1" t="s">
        <v>70</v>
      </c>
      <c r="B102" s="2">
        <v>30</v>
      </c>
      <c r="C102" s="88">
        <v>2.1</v>
      </c>
      <c r="D102" s="88">
        <v>2.7</v>
      </c>
      <c r="E102" s="88">
        <v>16.8</v>
      </c>
      <c r="F102" s="89">
        <v>99</v>
      </c>
      <c r="G102" s="88">
        <v>92.1</v>
      </c>
      <c r="H102" s="88">
        <v>10.2</v>
      </c>
      <c r="I102" s="88">
        <v>0</v>
      </c>
      <c r="J102" s="88">
        <v>0.3</v>
      </c>
      <c r="K102" s="5" t="s">
        <v>17</v>
      </c>
      <c r="L102" s="181"/>
    </row>
    <row r="103" spans="1:12" s="167" customFormat="1" ht="16.5" customHeight="1">
      <c r="A103" s="1" t="s">
        <v>70</v>
      </c>
      <c r="B103" s="2">
        <v>33</v>
      </c>
      <c r="C103" s="88">
        <v>2.3</v>
      </c>
      <c r="D103" s="88">
        <v>3</v>
      </c>
      <c r="E103" s="88">
        <v>18.5</v>
      </c>
      <c r="F103" s="89">
        <v>109</v>
      </c>
      <c r="G103" s="88">
        <v>101.3</v>
      </c>
      <c r="H103" s="88">
        <v>11.2</v>
      </c>
      <c r="I103" s="88">
        <v>0</v>
      </c>
      <c r="J103" s="88">
        <v>0.3</v>
      </c>
      <c r="K103" s="5" t="s">
        <v>17</v>
      </c>
      <c r="L103" s="181"/>
    </row>
    <row r="104" spans="1:12" s="167" customFormat="1" ht="16.5" customHeight="1">
      <c r="A104" s="1" t="s">
        <v>70</v>
      </c>
      <c r="B104" s="2">
        <v>35</v>
      </c>
      <c r="C104" s="88">
        <v>2.5</v>
      </c>
      <c r="D104" s="88">
        <v>3.2</v>
      </c>
      <c r="E104" s="88">
        <v>19.6</v>
      </c>
      <c r="F104" s="89">
        <v>116</v>
      </c>
      <c r="G104" s="88">
        <v>107.5</v>
      </c>
      <c r="H104" s="88">
        <v>11.9</v>
      </c>
      <c r="I104" s="88">
        <v>0</v>
      </c>
      <c r="J104" s="88">
        <v>0.4</v>
      </c>
      <c r="K104" s="5" t="s">
        <v>17</v>
      </c>
      <c r="L104" s="181"/>
    </row>
    <row r="105" spans="1:12" s="167" customFormat="1" ht="16.5" customHeight="1">
      <c r="A105" s="6" t="s">
        <v>2063</v>
      </c>
      <c r="B105" s="2">
        <v>110</v>
      </c>
      <c r="C105" s="88">
        <v>3</v>
      </c>
      <c r="D105" s="88">
        <v>0</v>
      </c>
      <c r="E105" s="88">
        <v>13</v>
      </c>
      <c r="F105" s="89">
        <v>90</v>
      </c>
      <c r="G105" s="35">
        <v>130</v>
      </c>
      <c r="H105" s="35">
        <v>14.3</v>
      </c>
      <c r="I105" s="35">
        <v>0.11</v>
      </c>
      <c r="J105" s="35">
        <v>0.7</v>
      </c>
      <c r="K105" s="5" t="s">
        <v>17</v>
      </c>
      <c r="L105" s="181"/>
    </row>
    <row r="106" spans="1:12" ht="16.5" customHeight="1">
      <c r="A106" s="6" t="s">
        <v>114</v>
      </c>
      <c r="B106" s="34">
        <v>110</v>
      </c>
      <c r="C106" s="35">
        <v>6.6</v>
      </c>
      <c r="D106" s="35">
        <v>3.52</v>
      </c>
      <c r="E106" s="35">
        <v>9.35</v>
      </c>
      <c r="F106" s="36">
        <v>93.5</v>
      </c>
      <c r="G106" s="35">
        <v>130</v>
      </c>
      <c r="H106" s="35">
        <v>14.3</v>
      </c>
      <c r="I106" s="35">
        <v>0.11</v>
      </c>
      <c r="J106" s="35">
        <v>0.7</v>
      </c>
      <c r="K106" s="16" t="s">
        <v>17</v>
      </c>
      <c r="L106" s="182"/>
    </row>
    <row r="107" spans="1:12" ht="16.5" customHeight="1">
      <c r="A107" s="6" t="s">
        <v>114</v>
      </c>
      <c r="B107" s="34">
        <v>40</v>
      </c>
      <c r="C107" s="35">
        <v>2.4</v>
      </c>
      <c r="D107" s="35">
        <v>1.3</v>
      </c>
      <c r="E107" s="35">
        <v>3.4</v>
      </c>
      <c r="F107" s="36">
        <v>34</v>
      </c>
      <c r="G107" s="35">
        <v>47.3</v>
      </c>
      <c r="H107" s="35">
        <v>1.6</v>
      </c>
      <c r="I107" s="35">
        <v>0</v>
      </c>
      <c r="J107" s="35">
        <v>0</v>
      </c>
      <c r="K107" s="16" t="s">
        <v>17</v>
      </c>
      <c r="L107" s="182"/>
    </row>
    <row r="108" spans="1:12" ht="16.5" customHeight="1">
      <c r="A108" s="6" t="s">
        <v>114</v>
      </c>
      <c r="B108" s="34">
        <v>30</v>
      </c>
      <c r="C108" s="35">
        <v>1.8</v>
      </c>
      <c r="D108" s="35">
        <v>0.9</v>
      </c>
      <c r="E108" s="35">
        <v>2.6</v>
      </c>
      <c r="F108" s="36">
        <v>25.6</v>
      </c>
      <c r="G108" s="35">
        <v>35.5</v>
      </c>
      <c r="H108" s="35">
        <v>3.9</v>
      </c>
      <c r="I108" s="35">
        <v>0</v>
      </c>
      <c r="J108" s="35">
        <v>0</v>
      </c>
      <c r="K108" s="16" t="s">
        <v>17</v>
      </c>
      <c r="L108" s="182"/>
    </row>
    <row r="109" spans="1:12" ht="16.5" customHeight="1">
      <c r="A109" s="6" t="s">
        <v>114</v>
      </c>
      <c r="B109" s="34">
        <v>25</v>
      </c>
      <c r="C109" s="35">
        <v>1.5</v>
      </c>
      <c r="D109" s="35">
        <v>0.8</v>
      </c>
      <c r="E109" s="35">
        <v>2.1</v>
      </c>
      <c r="F109" s="36">
        <v>21</v>
      </c>
      <c r="G109" s="35">
        <v>29.6</v>
      </c>
      <c r="H109" s="35">
        <v>3.6</v>
      </c>
      <c r="I109" s="35">
        <v>0</v>
      </c>
      <c r="J109" s="35">
        <v>0</v>
      </c>
      <c r="K109" s="16" t="s">
        <v>17</v>
      </c>
      <c r="L109" s="182"/>
    </row>
    <row r="110" spans="1:12" ht="16.5" customHeight="1">
      <c r="A110" s="6" t="s">
        <v>114</v>
      </c>
      <c r="B110" s="34">
        <v>20</v>
      </c>
      <c r="C110" s="35">
        <v>1.2</v>
      </c>
      <c r="D110" s="35">
        <v>0.6</v>
      </c>
      <c r="E110" s="35">
        <v>1.7</v>
      </c>
      <c r="F110" s="36">
        <v>17.1</v>
      </c>
      <c r="G110" s="35">
        <v>23.7</v>
      </c>
      <c r="H110" s="35">
        <v>2.9</v>
      </c>
      <c r="I110" s="35">
        <v>0</v>
      </c>
      <c r="J110" s="35">
        <v>0</v>
      </c>
      <c r="K110" s="16" t="s">
        <v>17</v>
      </c>
      <c r="L110" s="182"/>
    </row>
    <row r="111" spans="1:12" ht="16.5" customHeight="1">
      <c r="A111" s="6" t="s">
        <v>114</v>
      </c>
      <c r="B111" s="34">
        <v>15</v>
      </c>
      <c r="C111" s="35">
        <v>0.9</v>
      </c>
      <c r="D111" s="35">
        <v>0.5</v>
      </c>
      <c r="E111" s="35">
        <v>1.3</v>
      </c>
      <c r="F111" s="36">
        <v>13</v>
      </c>
      <c r="G111" s="35">
        <v>17.8</v>
      </c>
      <c r="H111" s="35">
        <v>2.2</v>
      </c>
      <c r="I111" s="35">
        <v>0</v>
      </c>
      <c r="J111" s="35">
        <v>0</v>
      </c>
      <c r="K111" s="16" t="s">
        <v>17</v>
      </c>
      <c r="L111" s="182"/>
    </row>
    <row r="112" spans="1:12" ht="16.5" customHeight="1">
      <c r="A112" s="6" t="s">
        <v>198</v>
      </c>
      <c r="B112" s="34">
        <v>20</v>
      </c>
      <c r="C112" s="8">
        <v>0.42</v>
      </c>
      <c r="D112" s="8">
        <v>3</v>
      </c>
      <c r="E112" s="8">
        <v>0.48</v>
      </c>
      <c r="F112" s="9">
        <v>30.9</v>
      </c>
      <c r="G112" s="8">
        <v>17.6</v>
      </c>
      <c r="H112" s="8">
        <v>1.8</v>
      </c>
      <c r="I112" s="8">
        <v>0</v>
      </c>
      <c r="J112" s="8">
        <v>0.1</v>
      </c>
      <c r="K112" s="16" t="s">
        <v>17</v>
      </c>
      <c r="L112" s="99"/>
    </row>
    <row r="113" spans="1:12" ht="16.5" customHeight="1">
      <c r="A113" s="6" t="s">
        <v>198</v>
      </c>
      <c r="B113" s="34">
        <v>30</v>
      </c>
      <c r="C113" s="8">
        <v>0.63</v>
      </c>
      <c r="D113" s="8">
        <v>4.5</v>
      </c>
      <c r="E113" s="8">
        <v>0.72</v>
      </c>
      <c r="F113" s="9">
        <v>46.35</v>
      </c>
      <c r="G113" s="8">
        <v>26.4</v>
      </c>
      <c r="H113" s="8">
        <v>2.7</v>
      </c>
      <c r="I113" s="8">
        <v>0</v>
      </c>
      <c r="J113" s="8">
        <v>0.2</v>
      </c>
      <c r="K113" s="16" t="s">
        <v>17</v>
      </c>
      <c r="L113" s="99"/>
    </row>
    <row r="114" spans="1:12" ht="16.5" customHeight="1">
      <c r="A114" s="6" t="s">
        <v>198</v>
      </c>
      <c r="B114" s="34">
        <v>40</v>
      </c>
      <c r="C114" s="8">
        <v>0.8</v>
      </c>
      <c r="D114" s="8">
        <v>6</v>
      </c>
      <c r="E114" s="8">
        <v>1</v>
      </c>
      <c r="F114" s="9">
        <v>62</v>
      </c>
      <c r="G114" s="8">
        <v>35.2</v>
      </c>
      <c r="H114" s="8">
        <v>3.6</v>
      </c>
      <c r="I114" s="8">
        <v>0</v>
      </c>
      <c r="J114" s="8">
        <v>0.3</v>
      </c>
      <c r="K114" s="16" t="s">
        <v>17</v>
      </c>
      <c r="L114" s="99"/>
    </row>
    <row r="115" spans="1:12" ht="16.5" customHeight="1">
      <c r="A115" s="6" t="s">
        <v>198</v>
      </c>
      <c r="B115" s="34">
        <v>8</v>
      </c>
      <c r="C115" s="8">
        <v>0.168</v>
      </c>
      <c r="D115" s="8">
        <v>1.2</v>
      </c>
      <c r="E115" s="8">
        <v>0.192</v>
      </c>
      <c r="F115" s="9">
        <v>12.36</v>
      </c>
      <c r="G115" s="8">
        <v>7</v>
      </c>
      <c r="H115" s="8">
        <v>0.7</v>
      </c>
      <c r="I115" s="8">
        <v>0</v>
      </c>
      <c r="J115" s="8">
        <v>0</v>
      </c>
      <c r="K115" s="16" t="s">
        <v>17</v>
      </c>
      <c r="L115" s="99"/>
    </row>
    <row r="116" spans="1:12" ht="15.75">
      <c r="A116" s="6" t="s">
        <v>198</v>
      </c>
      <c r="B116" s="34">
        <v>5</v>
      </c>
      <c r="C116" s="8">
        <v>0.105</v>
      </c>
      <c r="D116" s="8">
        <v>0.75</v>
      </c>
      <c r="E116" s="8">
        <v>0.12</v>
      </c>
      <c r="F116" s="9">
        <v>7.725</v>
      </c>
      <c r="G116" s="8">
        <v>4</v>
      </c>
      <c r="H116" s="8">
        <v>0.5</v>
      </c>
      <c r="I116" s="8">
        <v>0</v>
      </c>
      <c r="J116" s="8">
        <v>0</v>
      </c>
      <c r="K116" s="16" t="s">
        <v>17</v>
      </c>
      <c r="L116" s="99"/>
    </row>
    <row r="117" spans="1:12" s="167" customFormat="1" ht="15.75">
      <c r="A117" s="1" t="s">
        <v>189</v>
      </c>
      <c r="B117" s="2">
        <v>10</v>
      </c>
      <c r="C117" s="19">
        <v>0.14</v>
      </c>
      <c r="D117" s="19">
        <v>0.98</v>
      </c>
      <c r="E117" s="19">
        <v>7.44</v>
      </c>
      <c r="F117" s="39">
        <v>35.9</v>
      </c>
      <c r="G117" s="19">
        <v>2.5</v>
      </c>
      <c r="H117" s="19">
        <v>4.9</v>
      </c>
      <c r="I117" s="19">
        <v>0.28</v>
      </c>
      <c r="J117" s="3">
        <v>0</v>
      </c>
      <c r="K117" s="5" t="s">
        <v>17</v>
      </c>
      <c r="L117" s="183"/>
    </row>
    <row r="118" spans="1:12" s="167" customFormat="1" ht="15.75">
      <c r="A118" s="1" t="s">
        <v>189</v>
      </c>
      <c r="B118" s="2">
        <v>20</v>
      </c>
      <c r="C118" s="19">
        <v>0.3</v>
      </c>
      <c r="D118" s="19">
        <v>2</v>
      </c>
      <c r="E118" s="19">
        <v>14.9</v>
      </c>
      <c r="F118" s="39">
        <v>72</v>
      </c>
      <c r="G118" s="19">
        <v>5</v>
      </c>
      <c r="H118" s="19">
        <v>9.8</v>
      </c>
      <c r="I118" s="19">
        <v>0.6</v>
      </c>
      <c r="J118" s="19">
        <v>0</v>
      </c>
      <c r="K118" s="5" t="s">
        <v>17</v>
      </c>
      <c r="L118" s="183"/>
    </row>
    <row r="119" spans="1:12" s="167" customFormat="1" ht="15.75">
      <c r="A119" s="1" t="s">
        <v>742</v>
      </c>
      <c r="B119" s="2">
        <v>10</v>
      </c>
      <c r="C119" s="3">
        <v>0.4</v>
      </c>
      <c r="D119" s="3">
        <v>2.63</v>
      </c>
      <c r="E119" s="3">
        <v>5.92</v>
      </c>
      <c r="F119" s="4">
        <v>49.1</v>
      </c>
      <c r="G119" s="3">
        <v>2.8</v>
      </c>
      <c r="H119" s="3">
        <v>9.9</v>
      </c>
      <c r="I119" s="3">
        <v>9.5</v>
      </c>
      <c r="J119" s="3">
        <v>0</v>
      </c>
      <c r="K119" s="5" t="s">
        <v>17</v>
      </c>
      <c r="L119" s="183"/>
    </row>
    <row r="120" spans="1:12" s="167" customFormat="1" ht="15.75">
      <c r="A120" s="1" t="s">
        <v>742</v>
      </c>
      <c r="B120" s="2">
        <v>22</v>
      </c>
      <c r="C120" s="3">
        <v>0.9</v>
      </c>
      <c r="D120" s="3">
        <v>5.7</v>
      </c>
      <c r="E120" s="3">
        <v>13</v>
      </c>
      <c r="F120" s="4">
        <v>108</v>
      </c>
      <c r="G120" s="3">
        <v>6.2</v>
      </c>
      <c r="H120" s="3">
        <v>21.8</v>
      </c>
      <c r="I120" s="3">
        <v>20.9</v>
      </c>
      <c r="J120" s="3">
        <v>0</v>
      </c>
      <c r="K120" s="5" t="s">
        <v>17</v>
      </c>
      <c r="L120" s="183"/>
    </row>
    <row r="121" spans="1:12" s="167" customFormat="1" ht="15.75">
      <c r="A121" s="1" t="s">
        <v>742</v>
      </c>
      <c r="B121" s="2">
        <v>25</v>
      </c>
      <c r="C121" s="3">
        <v>1</v>
      </c>
      <c r="D121" s="3">
        <v>6.5</v>
      </c>
      <c r="E121" s="3">
        <v>14.8</v>
      </c>
      <c r="F121" s="4">
        <v>123</v>
      </c>
      <c r="G121" s="3">
        <v>7</v>
      </c>
      <c r="H121" s="3">
        <v>24.8</v>
      </c>
      <c r="I121" s="3">
        <v>23.8</v>
      </c>
      <c r="J121" s="3">
        <v>0</v>
      </c>
      <c r="K121" s="5" t="s">
        <v>17</v>
      </c>
      <c r="L121" s="183"/>
    </row>
    <row r="122" spans="1:12" s="167" customFormat="1" ht="15.75">
      <c r="A122" s="1" t="s">
        <v>742</v>
      </c>
      <c r="B122" s="2">
        <v>35</v>
      </c>
      <c r="C122" s="3">
        <v>1.4</v>
      </c>
      <c r="D122" s="3">
        <v>9.1</v>
      </c>
      <c r="E122" s="3">
        <v>20.7</v>
      </c>
      <c r="F122" s="4">
        <v>172</v>
      </c>
      <c r="G122" s="3">
        <v>9.8</v>
      </c>
      <c r="H122" s="3">
        <v>34.7</v>
      </c>
      <c r="I122" s="3">
        <v>33.3</v>
      </c>
      <c r="J122" s="3">
        <v>0</v>
      </c>
      <c r="K122" s="5" t="s">
        <v>17</v>
      </c>
      <c r="L122" s="183"/>
    </row>
    <row r="123" spans="1:12" s="167" customFormat="1" ht="15.75">
      <c r="A123" s="1" t="s">
        <v>45</v>
      </c>
      <c r="B123" s="2">
        <v>10</v>
      </c>
      <c r="C123" s="19">
        <v>0.75</v>
      </c>
      <c r="D123" s="19">
        <v>0.98</v>
      </c>
      <c r="E123" s="19">
        <v>7.44</v>
      </c>
      <c r="F123" s="39">
        <v>41.7</v>
      </c>
      <c r="G123" s="19">
        <v>2.9</v>
      </c>
      <c r="H123" s="19">
        <v>2</v>
      </c>
      <c r="I123" s="19">
        <v>0.2</v>
      </c>
      <c r="J123" s="3">
        <v>0</v>
      </c>
      <c r="K123" s="5" t="s">
        <v>17</v>
      </c>
      <c r="L123" s="183"/>
    </row>
    <row r="124" spans="1:12" s="167" customFormat="1" ht="15.75">
      <c r="A124" s="1" t="s">
        <v>45</v>
      </c>
      <c r="B124" s="2">
        <v>14</v>
      </c>
      <c r="C124" s="19">
        <v>1.1</v>
      </c>
      <c r="D124" s="19">
        <v>1.4</v>
      </c>
      <c r="E124" s="19">
        <v>10.4</v>
      </c>
      <c r="F124" s="39">
        <v>59</v>
      </c>
      <c r="G124" s="19">
        <v>4</v>
      </c>
      <c r="H124" s="19">
        <v>2.8</v>
      </c>
      <c r="I124" s="19">
        <v>0.3</v>
      </c>
      <c r="J124" s="3">
        <v>0</v>
      </c>
      <c r="K124" s="5" t="s">
        <v>17</v>
      </c>
      <c r="L124" s="183"/>
    </row>
    <row r="125" spans="1:12" s="167" customFormat="1" ht="15.75">
      <c r="A125" s="1" t="s">
        <v>45</v>
      </c>
      <c r="B125" s="2">
        <v>20</v>
      </c>
      <c r="C125" s="19">
        <v>1.6</v>
      </c>
      <c r="D125" s="19">
        <v>2</v>
      </c>
      <c r="E125" s="19">
        <v>14.8</v>
      </c>
      <c r="F125" s="39">
        <v>84</v>
      </c>
      <c r="G125" s="19">
        <v>5.8</v>
      </c>
      <c r="H125" s="19">
        <v>4</v>
      </c>
      <c r="I125" s="19">
        <v>0.4</v>
      </c>
      <c r="J125" s="3">
        <v>0</v>
      </c>
      <c r="K125" s="5" t="s">
        <v>17</v>
      </c>
      <c r="L125" s="183"/>
    </row>
    <row r="126" spans="1:12" s="167" customFormat="1" ht="15.75">
      <c r="A126" s="1" t="s">
        <v>45</v>
      </c>
      <c r="B126" s="2">
        <v>23</v>
      </c>
      <c r="C126" s="19">
        <v>1.8</v>
      </c>
      <c r="D126" s="19">
        <v>2.3</v>
      </c>
      <c r="E126" s="19">
        <v>17</v>
      </c>
      <c r="F126" s="39">
        <v>97</v>
      </c>
      <c r="G126" s="19">
        <v>6.7</v>
      </c>
      <c r="H126" s="19">
        <v>4.6</v>
      </c>
      <c r="I126" s="19">
        <v>0.5</v>
      </c>
      <c r="J126" s="3">
        <v>0</v>
      </c>
      <c r="K126" s="5" t="s">
        <v>17</v>
      </c>
      <c r="L126" s="183"/>
    </row>
    <row r="127" spans="1:12" s="167" customFormat="1" ht="15.75">
      <c r="A127" s="1" t="s">
        <v>45</v>
      </c>
      <c r="B127" s="2">
        <v>25</v>
      </c>
      <c r="C127" s="19">
        <v>2</v>
      </c>
      <c r="D127" s="19">
        <v>2.5</v>
      </c>
      <c r="E127" s="19">
        <v>18.5</v>
      </c>
      <c r="F127" s="39">
        <v>105</v>
      </c>
      <c r="G127" s="19">
        <v>7.3</v>
      </c>
      <c r="H127" s="19">
        <v>5</v>
      </c>
      <c r="I127" s="19">
        <v>0.5</v>
      </c>
      <c r="J127" s="3">
        <v>0</v>
      </c>
      <c r="K127" s="5" t="s">
        <v>17</v>
      </c>
      <c r="L127" s="183"/>
    </row>
    <row r="128" spans="1:12" s="167" customFormat="1" ht="15.75">
      <c r="A128" s="1" t="s">
        <v>45</v>
      </c>
      <c r="B128" s="2">
        <v>28</v>
      </c>
      <c r="C128" s="19">
        <v>2.2</v>
      </c>
      <c r="D128" s="19">
        <v>2.8</v>
      </c>
      <c r="E128" s="19">
        <v>20.7</v>
      </c>
      <c r="F128" s="39">
        <v>118</v>
      </c>
      <c r="G128" s="19">
        <v>8.2</v>
      </c>
      <c r="H128" s="19">
        <v>5.6</v>
      </c>
      <c r="I128" s="19">
        <v>0.6</v>
      </c>
      <c r="J128" s="3">
        <v>0</v>
      </c>
      <c r="K128" s="5" t="s">
        <v>17</v>
      </c>
      <c r="L128" s="183"/>
    </row>
    <row r="129" spans="1:12" s="167" customFormat="1" ht="15.75">
      <c r="A129" s="1" t="s">
        <v>45</v>
      </c>
      <c r="B129" s="2">
        <v>32</v>
      </c>
      <c r="C129" s="19">
        <v>2.5</v>
      </c>
      <c r="D129" s="19">
        <v>3.2</v>
      </c>
      <c r="E129" s="19">
        <v>23.7</v>
      </c>
      <c r="F129" s="39">
        <v>135</v>
      </c>
      <c r="G129" s="19">
        <v>9.4</v>
      </c>
      <c r="H129" s="19">
        <v>6.4</v>
      </c>
      <c r="I129" s="19">
        <v>0.7</v>
      </c>
      <c r="J129" s="19">
        <v>0</v>
      </c>
      <c r="K129" s="5" t="s">
        <v>17</v>
      </c>
      <c r="L129" s="183"/>
    </row>
    <row r="130" spans="1:12" s="167" customFormat="1" ht="15.75">
      <c r="A130" s="1" t="s">
        <v>45</v>
      </c>
      <c r="B130" s="2">
        <v>35</v>
      </c>
      <c r="C130" s="19">
        <v>2.7</v>
      </c>
      <c r="D130" s="19">
        <v>3.5</v>
      </c>
      <c r="E130" s="19">
        <v>25.9</v>
      </c>
      <c r="F130" s="39">
        <v>148</v>
      </c>
      <c r="G130" s="19">
        <v>10.3</v>
      </c>
      <c r="H130" s="19">
        <v>7</v>
      </c>
      <c r="I130" s="19">
        <v>0.8</v>
      </c>
      <c r="J130" s="19">
        <v>0</v>
      </c>
      <c r="K130" s="5" t="s">
        <v>17</v>
      </c>
      <c r="L130" s="183"/>
    </row>
    <row r="131" spans="1:12" s="167" customFormat="1" ht="15.75">
      <c r="A131" s="1" t="s">
        <v>45</v>
      </c>
      <c r="B131" s="2">
        <v>45</v>
      </c>
      <c r="C131" s="19">
        <v>3.5</v>
      </c>
      <c r="D131" s="19">
        <v>4.5</v>
      </c>
      <c r="E131" s="19">
        <v>33.3</v>
      </c>
      <c r="F131" s="39">
        <v>190</v>
      </c>
      <c r="G131" s="19">
        <v>13.2</v>
      </c>
      <c r="H131" s="19">
        <v>9</v>
      </c>
      <c r="I131" s="19">
        <v>1</v>
      </c>
      <c r="J131" s="19">
        <v>0</v>
      </c>
      <c r="K131" s="5" t="s">
        <v>17</v>
      </c>
      <c r="L131" s="183"/>
    </row>
    <row r="132" spans="1:12" s="167" customFormat="1" ht="15.75">
      <c r="A132" s="1" t="s">
        <v>92</v>
      </c>
      <c r="B132" s="2">
        <v>10</v>
      </c>
      <c r="C132" s="19">
        <v>0.28</v>
      </c>
      <c r="D132" s="19">
        <v>0.33</v>
      </c>
      <c r="E132" s="19">
        <v>7.73</v>
      </c>
      <c r="F132" s="39">
        <v>35.4</v>
      </c>
      <c r="G132" s="19">
        <v>0.8</v>
      </c>
      <c r="H132" s="19">
        <v>0.6</v>
      </c>
      <c r="I132" s="19">
        <v>0.06</v>
      </c>
      <c r="J132" s="3">
        <v>0</v>
      </c>
      <c r="K132" s="5" t="s">
        <v>17</v>
      </c>
      <c r="L132" s="183"/>
    </row>
    <row r="133" spans="1:12" s="167" customFormat="1" ht="15.75">
      <c r="A133" s="1" t="s">
        <v>92</v>
      </c>
      <c r="B133" s="2">
        <v>20</v>
      </c>
      <c r="C133" s="19">
        <v>0.6</v>
      </c>
      <c r="D133" s="19">
        <v>0.6</v>
      </c>
      <c r="E133" s="19">
        <v>15.4</v>
      </c>
      <c r="F133" s="39">
        <v>70</v>
      </c>
      <c r="G133" s="19">
        <v>1.6</v>
      </c>
      <c r="H133" s="19">
        <v>0.4</v>
      </c>
      <c r="I133" s="19">
        <v>0.2</v>
      </c>
      <c r="J133" s="3">
        <v>0</v>
      </c>
      <c r="K133" s="5" t="s">
        <v>17</v>
      </c>
      <c r="L133" s="183"/>
    </row>
    <row r="134" spans="1:12" s="167" customFormat="1" ht="15.75">
      <c r="A134" s="1" t="s">
        <v>92</v>
      </c>
      <c r="B134" s="2">
        <v>25</v>
      </c>
      <c r="C134" s="19">
        <v>0.8</v>
      </c>
      <c r="D134" s="19">
        <v>0.8</v>
      </c>
      <c r="E134" s="19">
        <v>19.3</v>
      </c>
      <c r="F134" s="39">
        <v>88</v>
      </c>
      <c r="G134" s="19">
        <v>2</v>
      </c>
      <c r="H134" s="19">
        <v>0.5</v>
      </c>
      <c r="I134" s="19">
        <v>0.3</v>
      </c>
      <c r="J134" s="19">
        <v>0</v>
      </c>
      <c r="K134" s="5" t="s">
        <v>17</v>
      </c>
      <c r="L134" s="183"/>
    </row>
    <row r="135" spans="1:12" s="167" customFormat="1" ht="15.75">
      <c r="A135" s="1" t="s">
        <v>92</v>
      </c>
      <c r="B135" s="2">
        <v>30</v>
      </c>
      <c r="C135" s="19">
        <v>0.9</v>
      </c>
      <c r="D135" s="19">
        <v>0.9</v>
      </c>
      <c r="E135" s="19">
        <v>23.1</v>
      </c>
      <c r="F135" s="39">
        <v>105</v>
      </c>
      <c r="G135" s="19">
        <v>2.4</v>
      </c>
      <c r="H135" s="19">
        <v>0.6</v>
      </c>
      <c r="I135" s="19">
        <v>0.3</v>
      </c>
      <c r="J135" s="3">
        <v>0</v>
      </c>
      <c r="K135" s="5" t="s">
        <v>17</v>
      </c>
      <c r="L135" s="183"/>
    </row>
    <row r="136" spans="1:12" s="167" customFormat="1" ht="15.75">
      <c r="A136" s="1" t="s">
        <v>16</v>
      </c>
      <c r="B136" s="2">
        <v>10</v>
      </c>
      <c r="C136" s="3">
        <v>0.04</v>
      </c>
      <c r="D136" s="3">
        <v>0</v>
      </c>
      <c r="E136" s="3">
        <v>6.5</v>
      </c>
      <c r="F136" s="4">
        <v>25</v>
      </c>
      <c r="G136" s="3">
        <v>1.4</v>
      </c>
      <c r="H136" s="3">
        <v>0.7</v>
      </c>
      <c r="I136" s="3">
        <v>0.13</v>
      </c>
      <c r="J136" s="3">
        <v>0.05</v>
      </c>
      <c r="K136" s="5" t="s">
        <v>17</v>
      </c>
      <c r="L136" s="183"/>
    </row>
    <row r="137" spans="1:12" s="167" customFormat="1" ht="15.75">
      <c r="A137" s="1" t="s">
        <v>16</v>
      </c>
      <c r="B137" s="2">
        <v>15</v>
      </c>
      <c r="C137" s="3">
        <v>0</v>
      </c>
      <c r="D137" s="3">
        <v>0</v>
      </c>
      <c r="E137" s="3">
        <v>9.8</v>
      </c>
      <c r="F137" s="4">
        <v>38</v>
      </c>
      <c r="G137" s="3">
        <v>2.1</v>
      </c>
      <c r="H137" s="3">
        <v>1.1</v>
      </c>
      <c r="I137" s="3">
        <v>0.2</v>
      </c>
      <c r="J137" s="3">
        <v>0.2</v>
      </c>
      <c r="K137" s="5" t="s">
        <v>17</v>
      </c>
      <c r="L137" s="183"/>
    </row>
    <row r="138" spans="1:12" s="167" customFormat="1" ht="15.75">
      <c r="A138" s="1" t="s">
        <v>16</v>
      </c>
      <c r="B138" s="2">
        <v>20</v>
      </c>
      <c r="C138" s="3">
        <v>0</v>
      </c>
      <c r="D138" s="3">
        <v>0</v>
      </c>
      <c r="E138" s="3">
        <v>13</v>
      </c>
      <c r="F138" s="4">
        <v>50</v>
      </c>
      <c r="G138" s="3">
        <v>2.8</v>
      </c>
      <c r="H138" s="3">
        <v>1.4</v>
      </c>
      <c r="I138" s="3">
        <v>0.2</v>
      </c>
      <c r="J138" s="3">
        <v>0.2</v>
      </c>
      <c r="K138" s="5" t="s">
        <v>17</v>
      </c>
      <c r="L138" s="183"/>
    </row>
    <row r="139" spans="1:12" s="167" customFormat="1" ht="15.75">
      <c r="A139" s="1" t="s">
        <v>16</v>
      </c>
      <c r="B139" s="2">
        <v>24</v>
      </c>
      <c r="C139" s="3">
        <v>0.1</v>
      </c>
      <c r="D139" s="3">
        <v>0</v>
      </c>
      <c r="E139" s="3">
        <v>15.6</v>
      </c>
      <c r="F139" s="4">
        <v>60</v>
      </c>
      <c r="G139" s="3">
        <v>3.4</v>
      </c>
      <c r="H139" s="3">
        <v>1.7</v>
      </c>
      <c r="I139" s="3">
        <v>0.3</v>
      </c>
      <c r="J139" s="3">
        <v>0.1</v>
      </c>
      <c r="K139" s="5" t="s">
        <v>17</v>
      </c>
      <c r="L139" s="183"/>
    </row>
    <row r="140" spans="1:12" s="167" customFormat="1" ht="15.75">
      <c r="A140" s="1" t="s">
        <v>99</v>
      </c>
      <c r="B140" s="2">
        <v>10</v>
      </c>
      <c r="C140" s="3">
        <v>0.05</v>
      </c>
      <c r="D140" s="3">
        <v>0</v>
      </c>
      <c r="E140" s="3">
        <v>7.18</v>
      </c>
      <c r="F140" s="4">
        <v>27.6</v>
      </c>
      <c r="G140" s="3">
        <v>1.2</v>
      </c>
      <c r="H140" s="3">
        <v>0.9</v>
      </c>
      <c r="I140" s="3">
        <v>0.04</v>
      </c>
      <c r="J140" s="3">
        <v>0.2</v>
      </c>
      <c r="K140" s="5" t="s">
        <v>17</v>
      </c>
      <c r="L140" s="183"/>
    </row>
    <row r="141" spans="1:11" ht="15.75">
      <c r="A141" s="304" t="s">
        <v>99</v>
      </c>
      <c r="B141" s="305">
        <v>20</v>
      </c>
      <c r="C141" s="306">
        <v>0.2</v>
      </c>
      <c r="D141" s="88">
        <v>0</v>
      </c>
      <c r="E141" s="306">
        <v>14.4</v>
      </c>
      <c r="F141" s="307">
        <v>56</v>
      </c>
      <c r="G141" s="306">
        <v>2.4</v>
      </c>
      <c r="H141" s="306">
        <v>1.8</v>
      </c>
      <c r="I141" s="306">
        <v>0</v>
      </c>
      <c r="J141" s="306">
        <v>0.4</v>
      </c>
      <c r="K141" s="308" t="s">
        <v>17</v>
      </c>
    </row>
    <row r="142" spans="1:11" ht="15.75">
      <c r="A142" s="309" t="s">
        <v>99</v>
      </c>
      <c r="B142" s="311">
        <v>15</v>
      </c>
      <c r="C142" s="312">
        <v>0.2</v>
      </c>
      <c r="D142" s="312">
        <v>0</v>
      </c>
      <c r="E142" s="312">
        <v>10.8</v>
      </c>
      <c r="F142" s="313">
        <v>42</v>
      </c>
      <c r="G142" s="312">
        <v>1.8</v>
      </c>
      <c r="H142" s="312">
        <v>1.4</v>
      </c>
      <c r="I142" s="312">
        <v>0</v>
      </c>
      <c r="J142" s="312">
        <v>0.3</v>
      </c>
      <c r="K142" s="310" t="s">
        <v>17</v>
      </c>
    </row>
    <row r="143" spans="1:11" ht="15.75">
      <c r="A143" s="341" t="s">
        <v>2073</v>
      </c>
      <c r="B143" s="342">
        <v>100</v>
      </c>
      <c r="C143" s="337">
        <v>1.8</v>
      </c>
      <c r="D143" s="337">
        <v>0.9</v>
      </c>
      <c r="E143" s="337">
        <v>11.5</v>
      </c>
      <c r="F143" s="338">
        <v>67.7</v>
      </c>
      <c r="G143" s="324">
        <v>38.9</v>
      </c>
      <c r="H143" s="324">
        <v>21</v>
      </c>
      <c r="I143" s="324">
        <v>0.9</v>
      </c>
      <c r="J143" s="337">
        <v>19.6</v>
      </c>
      <c r="K143" s="343" t="s">
        <v>2067</v>
      </c>
    </row>
    <row r="144" spans="1:11" ht="15.75">
      <c r="A144" s="341" t="s">
        <v>2073</v>
      </c>
      <c r="B144" s="342">
        <v>120</v>
      </c>
      <c r="C144" s="337">
        <v>2.2</v>
      </c>
      <c r="D144" s="337">
        <v>1.1</v>
      </c>
      <c r="E144" s="337">
        <v>13.8</v>
      </c>
      <c r="F144" s="338">
        <v>81.2</v>
      </c>
      <c r="G144" s="337">
        <v>46.7</v>
      </c>
      <c r="H144" s="337">
        <v>25.2</v>
      </c>
      <c r="I144" s="337">
        <v>1.1</v>
      </c>
      <c r="J144" s="337">
        <v>23.5</v>
      </c>
      <c r="K144" s="343" t="s">
        <v>2067</v>
      </c>
    </row>
    <row r="145" spans="1:11" ht="15.75">
      <c r="A145" s="341" t="s">
        <v>2074</v>
      </c>
      <c r="B145" s="344">
        <v>136</v>
      </c>
      <c r="C145" s="337">
        <v>2.6</v>
      </c>
      <c r="D145" s="337">
        <v>1.5</v>
      </c>
      <c r="E145" s="337">
        <v>14.1</v>
      </c>
      <c r="F145" s="338">
        <v>89.7</v>
      </c>
      <c r="G145" s="324">
        <v>61</v>
      </c>
      <c r="H145" s="324">
        <v>25.2</v>
      </c>
      <c r="I145" s="324">
        <v>1.3</v>
      </c>
      <c r="J145" s="337">
        <v>22.8</v>
      </c>
      <c r="K145" s="343" t="s">
        <v>2068</v>
      </c>
    </row>
    <row r="146" spans="1:11" ht="15.75">
      <c r="A146" s="341" t="s">
        <v>2074</v>
      </c>
      <c r="B146" s="344">
        <v>105</v>
      </c>
      <c r="C146" s="337">
        <v>2</v>
      </c>
      <c r="D146" s="337">
        <v>1.2</v>
      </c>
      <c r="E146" s="337">
        <v>10.9</v>
      </c>
      <c r="F146" s="338">
        <v>69</v>
      </c>
      <c r="G146" s="337">
        <v>47.1</v>
      </c>
      <c r="H146" s="337">
        <v>19.5</v>
      </c>
      <c r="I146" s="337">
        <v>1</v>
      </c>
      <c r="J146" s="337">
        <v>17.6</v>
      </c>
      <c r="K146" s="343" t="s">
        <v>2068</v>
      </c>
    </row>
    <row r="147" spans="1:11" ht="15.75">
      <c r="A147" s="341" t="s">
        <v>2074</v>
      </c>
      <c r="B147" s="344">
        <v>120</v>
      </c>
      <c r="C147" s="337">
        <v>2.3</v>
      </c>
      <c r="D147" s="337">
        <v>1.3</v>
      </c>
      <c r="E147" s="337">
        <v>12.4</v>
      </c>
      <c r="F147" s="338">
        <v>79.1</v>
      </c>
      <c r="G147" s="337">
        <v>53.8</v>
      </c>
      <c r="H147" s="337">
        <v>22.2</v>
      </c>
      <c r="I147" s="337">
        <v>1.1</v>
      </c>
      <c r="J147" s="337">
        <v>20.1</v>
      </c>
      <c r="K147" s="343" t="s">
        <v>2068</v>
      </c>
    </row>
    <row r="148" spans="1:11" ht="15.75">
      <c r="A148" s="341" t="s">
        <v>2075</v>
      </c>
      <c r="B148" s="345">
        <v>102</v>
      </c>
      <c r="C148" s="337">
        <v>1.95</v>
      </c>
      <c r="D148" s="337">
        <v>1.1</v>
      </c>
      <c r="E148" s="337">
        <v>10.8</v>
      </c>
      <c r="F148" s="338">
        <v>68</v>
      </c>
      <c r="G148" s="324">
        <v>40.2</v>
      </c>
      <c r="H148" s="324">
        <v>21.4</v>
      </c>
      <c r="I148" s="324">
        <v>0.9</v>
      </c>
      <c r="J148" s="337">
        <v>20.4</v>
      </c>
      <c r="K148" s="343" t="s">
        <v>2069</v>
      </c>
    </row>
    <row r="149" spans="1:11" ht="15.75">
      <c r="A149" s="341" t="s">
        <v>2075</v>
      </c>
      <c r="B149" s="346">
        <v>120</v>
      </c>
      <c r="C149" s="337">
        <v>2.3</v>
      </c>
      <c r="D149" s="337">
        <v>1.3</v>
      </c>
      <c r="E149" s="337">
        <v>12.7</v>
      </c>
      <c r="F149" s="338">
        <v>80</v>
      </c>
      <c r="G149" s="337">
        <v>47.3</v>
      </c>
      <c r="H149" s="337">
        <v>25.2</v>
      </c>
      <c r="I149" s="337">
        <v>1.1</v>
      </c>
      <c r="J149" s="337">
        <v>24</v>
      </c>
      <c r="K149" s="343" t="s">
        <v>2069</v>
      </c>
    </row>
    <row r="150" spans="1:11" ht="15.75">
      <c r="A150" s="341" t="s">
        <v>2076</v>
      </c>
      <c r="B150" s="344">
        <v>140</v>
      </c>
      <c r="C150" s="337">
        <v>2.6</v>
      </c>
      <c r="D150" s="337">
        <v>1.5</v>
      </c>
      <c r="E150" s="337">
        <v>13.9</v>
      </c>
      <c r="F150" s="338">
        <v>89.5</v>
      </c>
      <c r="G150" s="324">
        <v>62.6</v>
      </c>
      <c r="H150" s="324">
        <v>24.2</v>
      </c>
      <c r="I150" s="324">
        <v>1.3</v>
      </c>
      <c r="J150" s="337">
        <v>24</v>
      </c>
      <c r="K150" s="343" t="s">
        <v>2070</v>
      </c>
    </row>
    <row r="151" spans="1:11" ht="15.75">
      <c r="A151" s="341" t="s">
        <v>2076</v>
      </c>
      <c r="B151" s="344">
        <v>120</v>
      </c>
      <c r="C151" s="337">
        <v>2.2</v>
      </c>
      <c r="D151" s="337">
        <v>1.3</v>
      </c>
      <c r="E151" s="337">
        <v>11.9</v>
      </c>
      <c r="F151" s="338">
        <v>77</v>
      </c>
      <c r="G151" s="337">
        <v>53.7</v>
      </c>
      <c r="H151" s="337">
        <v>20.7</v>
      </c>
      <c r="I151" s="337">
        <v>1.1</v>
      </c>
      <c r="J151" s="337">
        <v>20.6</v>
      </c>
      <c r="K151" s="343" t="s">
        <v>2070</v>
      </c>
    </row>
    <row r="152" spans="1:11" ht="12.75">
      <c r="A152" s="339"/>
      <c r="B152" s="339"/>
      <c r="C152" s="339"/>
      <c r="D152" s="339"/>
      <c r="E152" s="339"/>
      <c r="F152" s="339"/>
      <c r="G152" s="339"/>
      <c r="H152" s="339"/>
      <c r="I152" s="339"/>
      <c r="J152" s="339"/>
      <c r="K152" s="340"/>
    </row>
    <row r="153" spans="1:11" ht="12.75">
      <c r="A153" s="339"/>
      <c r="B153" s="339"/>
      <c r="C153" s="339"/>
      <c r="D153" s="339"/>
      <c r="E153" s="339"/>
      <c r="F153" s="339"/>
      <c r="G153" s="339"/>
      <c r="H153" s="339"/>
      <c r="I153" s="339"/>
      <c r="J153" s="339"/>
      <c r="K153" s="340"/>
    </row>
    <row r="154" spans="1:11" ht="12.75">
      <c r="A154" s="339"/>
      <c r="B154" s="339"/>
      <c r="C154" s="339"/>
      <c r="D154" s="339"/>
      <c r="E154" s="339"/>
      <c r="F154" s="339"/>
      <c r="G154" s="339"/>
      <c r="H154" s="339"/>
      <c r="I154" s="339"/>
      <c r="J154" s="339"/>
      <c r="K154" s="340"/>
    </row>
    <row r="155" spans="1:11" ht="12.75">
      <c r="A155" s="339"/>
      <c r="B155" s="339"/>
      <c r="C155" s="339"/>
      <c r="D155" s="339"/>
      <c r="E155" s="339"/>
      <c r="F155" s="339"/>
      <c r="G155" s="339"/>
      <c r="H155" s="339"/>
      <c r="I155" s="339"/>
      <c r="J155" s="339"/>
      <c r="K155" s="340"/>
    </row>
    <row r="156" spans="1:11" ht="12.75">
      <c r="A156" s="339"/>
      <c r="B156" s="339"/>
      <c r="C156" s="339"/>
      <c r="D156" s="339"/>
      <c r="E156" s="339"/>
      <c r="F156" s="339"/>
      <c r="G156" s="339"/>
      <c r="H156" s="339"/>
      <c r="I156" s="339"/>
      <c r="J156" s="339"/>
      <c r="K156" s="340"/>
    </row>
    <row r="157" spans="1:11" ht="12.75">
      <c r="A157" s="339"/>
      <c r="B157" s="339"/>
      <c r="C157" s="339"/>
      <c r="D157" s="339"/>
      <c r="E157" s="339"/>
      <c r="F157" s="339"/>
      <c r="G157" s="339"/>
      <c r="H157" s="339"/>
      <c r="I157" s="339"/>
      <c r="J157" s="339"/>
      <c r="K157" s="340"/>
    </row>
    <row r="158" spans="1:11" ht="12.75">
      <c r="A158" s="339"/>
      <c r="B158" s="339"/>
      <c r="C158" s="339"/>
      <c r="D158" s="339"/>
      <c r="E158" s="339"/>
      <c r="F158" s="339"/>
      <c r="G158" s="339"/>
      <c r="H158" s="339"/>
      <c r="I158" s="339"/>
      <c r="J158" s="339"/>
      <c r="K158" s="340"/>
    </row>
    <row r="159" spans="1:11" ht="12.75">
      <c r="A159" s="339"/>
      <c r="B159" s="339"/>
      <c r="C159" s="339"/>
      <c r="D159" s="339"/>
      <c r="E159" s="339"/>
      <c r="F159" s="339"/>
      <c r="G159" s="339"/>
      <c r="H159" s="339"/>
      <c r="I159" s="339"/>
      <c r="J159" s="339"/>
      <c r="K159" s="340"/>
    </row>
  </sheetData>
  <sheetProtection selectLockedCells="1" selectUnlockedCells="1"/>
  <mergeCells count="7">
    <mergeCell ref="L1:L2"/>
    <mergeCell ref="A1:A2"/>
    <mergeCell ref="B1:B2"/>
    <mergeCell ref="C1:F1"/>
    <mergeCell ref="G1:I1"/>
    <mergeCell ref="J1:J2"/>
    <mergeCell ref="K1:K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318"/>
  <sheetViews>
    <sheetView zoomScale="95" zoomScaleNormal="95" zoomScalePageLayoutView="0" workbookViewId="0" topLeftCell="B61">
      <selection activeCell="B76" sqref="B76:L76"/>
    </sheetView>
  </sheetViews>
  <sheetFormatPr defaultColWidth="10.25390625" defaultRowHeight="12.75"/>
  <cols>
    <col min="1" max="1" width="0" style="93" hidden="1" customWidth="1"/>
    <col min="2" max="2" width="49.75390625" style="184" customWidth="1"/>
    <col min="3" max="3" width="10.25390625" style="185" customWidth="1"/>
    <col min="4" max="11" width="10.25390625" style="127" customWidth="1"/>
    <col min="12" max="12" width="19.625" style="184" customWidth="1"/>
    <col min="13" max="13" width="23.875" style="93" customWidth="1"/>
    <col min="14" max="16384" width="10.25390625" style="93" customWidth="1"/>
  </cols>
  <sheetData>
    <row r="1" spans="1:14" ht="15.75" customHeight="1">
      <c r="A1" s="930"/>
      <c r="B1" s="929" t="s">
        <v>1</v>
      </c>
      <c r="C1" s="929" t="s">
        <v>212</v>
      </c>
      <c r="D1" s="929" t="s">
        <v>213</v>
      </c>
      <c r="E1" s="929"/>
      <c r="F1" s="929"/>
      <c r="G1" s="929"/>
      <c r="H1" s="925" t="s">
        <v>214</v>
      </c>
      <c r="I1" s="925"/>
      <c r="J1" s="925"/>
      <c r="K1" s="922" t="s">
        <v>215</v>
      </c>
      <c r="L1" s="922" t="s">
        <v>7</v>
      </c>
      <c r="M1" s="922" t="s">
        <v>216</v>
      </c>
      <c r="N1" s="123"/>
    </row>
    <row r="2" spans="1:14" ht="47.25">
      <c r="A2" s="930"/>
      <c r="B2" s="929"/>
      <c r="C2" s="929"/>
      <c r="D2" s="81" t="s">
        <v>217</v>
      </c>
      <c r="E2" s="81" t="s">
        <v>218</v>
      </c>
      <c r="F2" s="81" t="s">
        <v>219</v>
      </c>
      <c r="G2" s="81" t="s">
        <v>220</v>
      </c>
      <c r="H2" s="46" t="s">
        <v>11</v>
      </c>
      <c r="I2" s="46" t="s">
        <v>12</v>
      </c>
      <c r="J2" s="46" t="s">
        <v>13</v>
      </c>
      <c r="K2" s="922"/>
      <c r="L2" s="922"/>
      <c r="M2" s="922"/>
      <c r="N2" s="123"/>
    </row>
    <row r="3" spans="1:14" ht="15.75">
      <c r="A3" s="104" t="s">
        <v>743</v>
      </c>
      <c r="B3" s="33" t="s">
        <v>744</v>
      </c>
      <c r="C3" s="34">
        <v>110</v>
      </c>
      <c r="D3" s="35">
        <v>6.3</v>
      </c>
      <c r="E3" s="35">
        <v>4.5</v>
      </c>
      <c r="F3" s="35">
        <v>28.3</v>
      </c>
      <c r="G3" s="36">
        <v>179</v>
      </c>
      <c r="H3" s="35">
        <v>10.9</v>
      </c>
      <c r="I3" s="35">
        <v>99.6</v>
      </c>
      <c r="J3" s="35">
        <v>3.3</v>
      </c>
      <c r="K3" s="35">
        <v>0</v>
      </c>
      <c r="L3" s="37" t="s">
        <v>745</v>
      </c>
      <c r="M3" s="72" t="s">
        <v>746</v>
      </c>
      <c r="N3" s="123"/>
    </row>
    <row r="4" spans="1:14" ht="15.75">
      <c r="A4" s="104"/>
      <c r="B4" s="33" t="s">
        <v>747</v>
      </c>
      <c r="C4" s="34">
        <v>110</v>
      </c>
      <c r="D4" s="35">
        <v>4.6</v>
      </c>
      <c r="E4" s="35">
        <v>3.3</v>
      </c>
      <c r="F4" s="35">
        <v>28.5</v>
      </c>
      <c r="G4" s="36">
        <v>162</v>
      </c>
      <c r="H4" s="35">
        <v>17.6</v>
      </c>
      <c r="I4" s="35">
        <v>25.1</v>
      </c>
      <c r="J4" s="35">
        <v>2</v>
      </c>
      <c r="K4" s="35">
        <v>0</v>
      </c>
      <c r="L4" s="37" t="s">
        <v>745</v>
      </c>
      <c r="M4" s="72" t="s">
        <v>748</v>
      </c>
      <c r="N4" s="123"/>
    </row>
    <row r="5" spans="1:14" ht="15.75">
      <c r="A5" s="122"/>
      <c r="B5" s="33" t="s">
        <v>749</v>
      </c>
      <c r="C5" s="34">
        <v>110</v>
      </c>
      <c r="D5" s="35">
        <v>4.8</v>
      </c>
      <c r="E5" s="35">
        <v>4.2</v>
      </c>
      <c r="F5" s="35">
        <v>27.8</v>
      </c>
      <c r="G5" s="36">
        <v>168</v>
      </c>
      <c r="H5" s="35">
        <v>12.2</v>
      </c>
      <c r="I5" s="35">
        <v>34.7</v>
      </c>
      <c r="J5" s="35">
        <v>1.1</v>
      </c>
      <c r="K5" s="35">
        <v>0</v>
      </c>
      <c r="L5" s="37" t="s">
        <v>745</v>
      </c>
      <c r="M5" s="72" t="s">
        <v>750</v>
      </c>
      <c r="N5" s="123"/>
    </row>
    <row r="6" spans="1:14" ht="15.75">
      <c r="A6" s="122"/>
      <c r="B6" s="33" t="s">
        <v>751</v>
      </c>
      <c r="C6" s="34">
        <v>110</v>
      </c>
      <c r="D6" s="35">
        <v>2.6</v>
      </c>
      <c r="E6" s="35">
        <v>3.2</v>
      </c>
      <c r="F6" s="35">
        <v>27.5</v>
      </c>
      <c r="G6" s="36">
        <v>149</v>
      </c>
      <c r="H6" s="35">
        <v>3.9</v>
      </c>
      <c r="I6" s="35">
        <v>18.7</v>
      </c>
      <c r="J6" s="35">
        <v>0.4</v>
      </c>
      <c r="K6" s="35">
        <v>0</v>
      </c>
      <c r="L6" s="37" t="s">
        <v>745</v>
      </c>
      <c r="M6" s="72" t="s">
        <v>752</v>
      </c>
      <c r="N6" s="123"/>
    </row>
    <row r="7" spans="1:14" ht="15.75">
      <c r="A7" s="122"/>
      <c r="B7" s="33" t="s">
        <v>753</v>
      </c>
      <c r="C7" s="34">
        <v>110</v>
      </c>
      <c r="D7" s="35">
        <v>3.5</v>
      </c>
      <c r="E7" s="35">
        <v>3.3</v>
      </c>
      <c r="F7" s="35">
        <v>22.7</v>
      </c>
      <c r="G7" s="36">
        <v>134</v>
      </c>
      <c r="H7" s="35">
        <v>28.8</v>
      </c>
      <c r="I7" s="35">
        <v>17.4</v>
      </c>
      <c r="J7" s="35">
        <v>0.6</v>
      </c>
      <c r="K7" s="35">
        <v>0</v>
      </c>
      <c r="L7" s="37" t="s">
        <v>745</v>
      </c>
      <c r="M7" s="72" t="s">
        <v>754</v>
      </c>
      <c r="N7" s="123"/>
    </row>
    <row r="8" spans="1:14" ht="15.75">
      <c r="A8" s="122"/>
      <c r="B8" s="33" t="s">
        <v>744</v>
      </c>
      <c r="C8" s="34">
        <v>120</v>
      </c>
      <c r="D8" s="35">
        <v>6.876</v>
      </c>
      <c r="E8" s="35">
        <v>4.872</v>
      </c>
      <c r="F8" s="35">
        <v>30.912</v>
      </c>
      <c r="G8" s="36">
        <v>195</v>
      </c>
      <c r="H8" s="35">
        <v>11.9</v>
      </c>
      <c r="I8" s="35">
        <v>108.7</v>
      </c>
      <c r="J8" s="35">
        <v>3.7</v>
      </c>
      <c r="K8" s="35">
        <v>0</v>
      </c>
      <c r="L8" s="37" t="s">
        <v>745</v>
      </c>
      <c r="M8" s="72" t="s">
        <v>755</v>
      </c>
      <c r="N8" s="123"/>
    </row>
    <row r="9" spans="1:14" ht="15.75">
      <c r="A9" s="122"/>
      <c r="B9" s="33" t="s">
        <v>747</v>
      </c>
      <c r="C9" s="34">
        <v>120</v>
      </c>
      <c r="D9" s="35">
        <v>5.052</v>
      </c>
      <c r="E9" s="35">
        <v>3.6</v>
      </c>
      <c r="F9" s="35">
        <v>31.08</v>
      </c>
      <c r="G9" s="36">
        <v>177</v>
      </c>
      <c r="H9" s="35">
        <v>19.2</v>
      </c>
      <c r="I9" s="35">
        <v>27.4</v>
      </c>
      <c r="J9" s="35">
        <v>2.2</v>
      </c>
      <c r="K9" s="35">
        <v>0</v>
      </c>
      <c r="L9" s="37" t="s">
        <v>745</v>
      </c>
      <c r="M9" s="72" t="s">
        <v>756</v>
      </c>
      <c r="N9" s="123"/>
    </row>
    <row r="10" spans="1:14" ht="15.75">
      <c r="A10" s="122"/>
      <c r="B10" s="33" t="s">
        <v>749</v>
      </c>
      <c r="C10" s="34">
        <v>120</v>
      </c>
      <c r="D10" s="35">
        <v>5.28</v>
      </c>
      <c r="E10" s="35">
        <v>4.584</v>
      </c>
      <c r="F10" s="35">
        <v>30.311999999999998</v>
      </c>
      <c r="G10" s="36">
        <v>183.6</v>
      </c>
      <c r="H10" s="35">
        <v>13.3</v>
      </c>
      <c r="I10" s="35">
        <v>37.9</v>
      </c>
      <c r="J10" s="35">
        <v>1.2</v>
      </c>
      <c r="K10" s="35">
        <v>0</v>
      </c>
      <c r="L10" s="37" t="s">
        <v>745</v>
      </c>
      <c r="M10" s="72" t="s">
        <v>757</v>
      </c>
      <c r="N10" s="123"/>
    </row>
    <row r="11" spans="1:14" ht="15.75">
      <c r="A11" s="122"/>
      <c r="B11" s="33" t="s">
        <v>751</v>
      </c>
      <c r="C11" s="34">
        <v>120</v>
      </c>
      <c r="D11" s="35">
        <v>2.88</v>
      </c>
      <c r="E11" s="35">
        <v>3.456</v>
      </c>
      <c r="F11" s="35">
        <v>30.023999999999997</v>
      </c>
      <c r="G11" s="36">
        <v>163.2</v>
      </c>
      <c r="H11" s="35">
        <v>4.3</v>
      </c>
      <c r="I11" s="35">
        <v>20.4</v>
      </c>
      <c r="J11" s="35">
        <v>0.4</v>
      </c>
      <c r="K11" s="35">
        <v>0</v>
      </c>
      <c r="L11" s="37" t="s">
        <v>745</v>
      </c>
      <c r="M11" s="72" t="s">
        <v>758</v>
      </c>
      <c r="N11" s="123"/>
    </row>
    <row r="12" spans="1:14" ht="15.75">
      <c r="A12" s="122"/>
      <c r="B12" s="33" t="s">
        <v>753</v>
      </c>
      <c r="C12" s="34">
        <v>120</v>
      </c>
      <c r="D12" s="35">
        <v>3.828</v>
      </c>
      <c r="E12" s="35">
        <v>3.552</v>
      </c>
      <c r="F12" s="35">
        <v>24.708</v>
      </c>
      <c r="G12" s="36">
        <v>146.4</v>
      </c>
      <c r="H12" s="35">
        <v>31.4</v>
      </c>
      <c r="I12" s="35">
        <v>19</v>
      </c>
      <c r="J12" s="35">
        <v>0.7</v>
      </c>
      <c r="K12" s="35">
        <v>0</v>
      </c>
      <c r="L12" s="37" t="s">
        <v>745</v>
      </c>
      <c r="M12" s="72" t="s">
        <v>759</v>
      </c>
      <c r="N12" s="123"/>
    </row>
    <row r="13" spans="1:14" ht="15.75">
      <c r="A13" s="122"/>
      <c r="B13" s="33" t="s">
        <v>744</v>
      </c>
      <c r="C13" s="34">
        <v>130</v>
      </c>
      <c r="D13" s="35">
        <v>7.4</v>
      </c>
      <c r="E13" s="35">
        <v>5.3</v>
      </c>
      <c r="F13" s="35">
        <v>33.5</v>
      </c>
      <c r="G13" s="36">
        <v>211</v>
      </c>
      <c r="H13" s="35">
        <v>12.8</v>
      </c>
      <c r="I13" s="35">
        <v>117.7</v>
      </c>
      <c r="J13" s="35">
        <v>3.9</v>
      </c>
      <c r="K13" s="35">
        <v>0</v>
      </c>
      <c r="L13" s="37" t="s">
        <v>745</v>
      </c>
      <c r="M13" s="72" t="s">
        <v>755</v>
      </c>
      <c r="N13" s="123"/>
    </row>
    <row r="14" spans="1:14" ht="15.75">
      <c r="A14" s="122"/>
      <c r="B14" s="33" t="s">
        <v>747</v>
      </c>
      <c r="C14" s="34">
        <v>130</v>
      </c>
      <c r="D14" s="35">
        <v>5.5</v>
      </c>
      <c r="E14" s="35">
        <v>3.9</v>
      </c>
      <c r="F14" s="35">
        <v>33.7</v>
      </c>
      <c r="G14" s="36">
        <v>192</v>
      </c>
      <c r="H14" s="35">
        <v>20.8</v>
      </c>
      <c r="I14" s="35">
        <v>29.7</v>
      </c>
      <c r="J14" s="35">
        <v>2.3</v>
      </c>
      <c r="K14" s="35">
        <v>0</v>
      </c>
      <c r="L14" s="37" t="s">
        <v>745</v>
      </c>
      <c r="M14" s="72" t="s">
        <v>756</v>
      </c>
      <c r="N14" s="123"/>
    </row>
    <row r="15" spans="1:14" ht="15.75">
      <c r="A15" s="122"/>
      <c r="B15" s="33" t="s">
        <v>749</v>
      </c>
      <c r="C15" s="34">
        <v>130</v>
      </c>
      <c r="D15" s="35">
        <v>5.7</v>
      </c>
      <c r="E15" s="35">
        <v>5</v>
      </c>
      <c r="F15" s="35">
        <v>32.8</v>
      </c>
      <c r="G15" s="36">
        <v>199</v>
      </c>
      <c r="H15" s="35">
        <v>14.4</v>
      </c>
      <c r="I15" s="35">
        <v>41</v>
      </c>
      <c r="J15" s="35">
        <v>1.3</v>
      </c>
      <c r="K15" s="35">
        <v>0</v>
      </c>
      <c r="L15" s="37" t="s">
        <v>745</v>
      </c>
      <c r="M15" s="72" t="s">
        <v>757</v>
      </c>
      <c r="N15" s="123"/>
    </row>
    <row r="16" spans="1:14" ht="15.75">
      <c r="A16" s="122"/>
      <c r="B16" s="33" t="s">
        <v>751</v>
      </c>
      <c r="C16" s="34">
        <v>130</v>
      </c>
      <c r="D16" s="35">
        <v>31.2</v>
      </c>
      <c r="E16" s="35">
        <v>3.7</v>
      </c>
      <c r="F16" s="35">
        <v>32.5</v>
      </c>
      <c r="G16" s="36">
        <v>176</v>
      </c>
      <c r="H16" s="35">
        <v>4.6</v>
      </c>
      <c r="I16" s="35">
        <v>22.1</v>
      </c>
      <c r="J16" s="35">
        <v>0.4</v>
      </c>
      <c r="K16" s="35">
        <v>0</v>
      </c>
      <c r="L16" s="37" t="s">
        <v>745</v>
      </c>
      <c r="M16" s="72" t="s">
        <v>758</v>
      </c>
      <c r="N16" s="123"/>
    </row>
    <row r="17" spans="1:14" ht="15.75">
      <c r="A17" s="122"/>
      <c r="B17" s="33" t="s">
        <v>753</v>
      </c>
      <c r="C17" s="34">
        <v>130</v>
      </c>
      <c r="D17" s="35">
        <v>4.1</v>
      </c>
      <c r="E17" s="35">
        <v>3.8</v>
      </c>
      <c r="F17" s="35">
        <v>26.8</v>
      </c>
      <c r="G17" s="36">
        <v>158</v>
      </c>
      <c r="H17" s="35">
        <v>34</v>
      </c>
      <c r="I17" s="35">
        <v>20.6</v>
      </c>
      <c r="J17" s="35">
        <v>0.7</v>
      </c>
      <c r="K17" s="35">
        <v>0</v>
      </c>
      <c r="L17" s="37" t="s">
        <v>745</v>
      </c>
      <c r="M17" s="72" t="s">
        <v>759</v>
      </c>
      <c r="N17" s="123"/>
    </row>
    <row r="18" spans="1:14" ht="15.75">
      <c r="A18" s="122"/>
      <c r="B18" s="33" t="s">
        <v>744</v>
      </c>
      <c r="C18" s="34">
        <v>150</v>
      </c>
      <c r="D18" s="35">
        <v>8.595</v>
      </c>
      <c r="E18" s="35">
        <v>6.09</v>
      </c>
      <c r="F18" s="35">
        <v>38.64</v>
      </c>
      <c r="G18" s="36">
        <v>243.75</v>
      </c>
      <c r="H18" s="35">
        <v>14.8</v>
      </c>
      <c r="I18" s="35">
        <v>135.8</v>
      </c>
      <c r="J18" s="35">
        <v>4.6</v>
      </c>
      <c r="K18" s="35">
        <v>0</v>
      </c>
      <c r="L18" s="37" t="s">
        <v>745</v>
      </c>
      <c r="M18" s="72" t="s">
        <v>760</v>
      </c>
      <c r="N18" s="123"/>
    </row>
    <row r="19" spans="1:14" ht="15.75">
      <c r="A19" s="122"/>
      <c r="B19" s="33" t="s">
        <v>747</v>
      </c>
      <c r="C19" s="34">
        <v>150</v>
      </c>
      <c r="D19" s="35">
        <v>6.315</v>
      </c>
      <c r="E19" s="35">
        <v>4.5</v>
      </c>
      <c r="F19" s="35">
        <v>38.85</v>
      </c>
      <c r="G19" s="36">
        <v>221.25</v>
      </c>
      <c r="H19" s="35">
        <v>24.1</v>
      </c>
      <c r="I19" s="35">
        <v>34.2</v>
      </c>
      <c r="J19" s="35">
        <v>2.7</v>
      </c>
      <c r="K19" s="35">
        <v>0</v>
      </c>
      <c r="L19" s="37" t="s">
        <v>745</v>
      </c>
      <c r="M19" s="72" t="s">
        <v>761</v>
      </c>
      <c r="N19" s="123"/>
    </row>
    <row r="20" spans="1:14" ht="15.75">
      <c r="A20" s="122"/>
      <c r="B20" s="33" t="s">
        <v>749</v>
      </c>
      <c r="C20" s="34">
        <v>150</v>
      </c>
      <c r="D20" s="35">
        <v>6.6</v>
      </c>
      <c r="E20" s="35">
        <v>5.73</v>
      </c>
      <c r="F20" s="35">
        <v>37.89</v>
      </c>
      <c r="G20" s="36">
        <v>229.5</v>
      </c>
      <c r="H20" s="35">
        <v>16.6</v>
      </c>
      <c r="I20" s="35">
        <v>47.3</v>
      </c>
      <c r="J20" s="35">
        <v>1.6</v>
      </c>
      <c r="K20" s="35">
        <v>0</v>
      </c>
      <c r="L20" s="37" t="s">
        <v>745</v>
      </c>
      <c r="M20" s="72" t="s">
        <v>762</v>
      </c>
      <c r="N20" s="123"/>
    </row>
    <row r="21" spans="1:14" ht="15.75">
      <c r="A21" s="104" t="s">
        <v>763</v>
      </c>
      <c r="B21" s="33" t="s">
        <v>751</v>
      </c>
      <c r="C21" s="34">
        <v>150</v>
      </c>
      <c r="D21" s="35">
        <v>3.6</v>
      </c>
      <c r="E21" s="35">
        <v>4.32</v>
      </c>
      <c r="F21" s="35">
        <v>37.53</v>
      </c>
      <c r="G21" s="36">
        <v>204</v>
      </c>
      <c r="H21" s="35">
        <v>5.3</v>
      </c>
      <c r="I21" s="35">
        <v>25.5</v>
      </c>
      <c r="J21" s="35">
        <v>0.5</v>
      </c>
      <c r="K21" s="35">
        <v>0</v>
      </c>
      <c r="L21" s="37" t="s">
        <v>745</v>
      </c>
      <c r="M21" s="72" t="s">
        <v>764</v>
      </c>
      <c r="N21" s="123"/>
    </row>
    <row r="22" spans="1:14" ht="15.75">
      <c r="A22" s="104"/>
      <c r="B22" s="33" t="s">
        <v>753</v>
      </c>
      <c r="C22" s="34">
        <v>150</v>
      </c>
      <c r="D22" s="35">
        <v>4.785</v>
      </c>
      <c r="E22" s="35">
        <v>4.44</v>
      </c>
      <c r="F22" s="35">
        <v>30.885</v>
      </c>
      <c r="G22" s="36">
        <v>183</v>
      </c>
      <c r="H22" s="35">
        <v>39.2</v>
      </c>
      <c r="I22" s="35">
        <v>23.7</v>
      </c>
      <c r="J22" s="35">
        <v>0.9</v>
      </c>
      <c r="K22" s="35">
        <v>0</v>
      </c>
      <c r="L22" s="37" t="s">
        <v>745</v>
      </c>
      <c r="M22" s="72" t="s">
        <v>765</v>
      </c>
      <c r="N22" s="123"/>
    </row>
    <row r="23" spans="1:14" ht="15.75">
      <c r="A23" s="122"/>
      <c r="B23" s="33" t="s">
        <v>766</v>
      </c>
      <c r="C23" s="34">
        <v>110</v>
      </c>
      <c r="D23" s="35">
        <v>3.4</v>
      </c>
      <c r="E23" s="35">
        <v>3.7</v>
      </c>
      <c r="F23" s="35">
        <v>15</v>
      </c>
      <c r="G23" s="36">
        <v>107</v>
      </c>
      <c r="H23" s="35">
        <v>6.2</v>
      </c>
      <c r="I23" s="35">
        <v>52.8</v>
      </c>
      <c r="J23" s="35">
        <v>1.8</v>
      </c>
      <c r="K23" s="35">
        <v>0</v>
      </c>
      <c r="L23" s="37" t="s">
        <v>150</v>
      </c>
      <c r="M23" s="72" t="s">
        <v>746</v>
      </c>
      <c r="N23" s="123"/>
    </row>
    <row r="24" spans="1:14" ht="15.75">
      <c r="A24" s="122"/>
      <c r="B24" s="33" t="s">
        <v>767</v>
      </c>
      <c r="C24" s="34">
        <v>110</v>
      </c>
      <c r="D24" s="35">
        <v>2.9</v>
      </c>
      <c r="E24" s="35">
        <v>3.1</v>
      </c>
      <c r="F24" s="35">
        <v>18</v>
      </c>
      <c r="G24" s="36">
        <v>112</v>
      </c>
      <c r="H24" s="35">
        <v>11.5</v>
      </c>
      <c r="I24" s="35">
        <v>15.8</v>
      </c>
      <c r="J24" s="35">
        <v>1.3</v>
      </c>
      <c r="K24" s="35">
        <v>0</v>
      </c>
      <c r="L24" s="37" t="s">
        <v>150</v>
      </c>
      <c r="M24" s="72" t="s">
        <v>748</v>
      </c>
      <c r="N24" s="123"/>
    </row>
    <row r="25" spans="1:14" ht="15.75">
      <c r="A25" s="122"/>
      <c r="B25" s="33" t="s">
        <v>149</v>
      </c>
      <c r="C25" s="34">
        <v>110</v>
      </c>
      <c r="D25" s="35">
        <v>3.1</v>
      </c>
      <c r="E25" s="35">
        <v>3.7</v>
      </c>
      <c r="F25" s="35">
        <v>17.6</v>
      </c>
      <c r="G25" s="36">
        <v>116</v>
      </c>
      <c r="H25" s="35">
        <v>8</v>
      </c>
      <c r="I25" s="35">
        <v>21.9</v>
      </c>
      <c r="J25" s="35">
        <v>0.7</v>
      </c>
      <c r="K25" s="35">
        <v>0</v>
      </c>
      <c r="L25" s="37" t="s">
        <v>150</v>
      </c>
      <c r="M25" s="72" t="s">
        <v>750</v>
      </c>
      <c r="N25" s="123"/>
    </row>
    <row r="26" spans="1:14" ht="15.75">
      <c r="A26" s="122"/>
      <c r="B26" s="33" t="s">
        <v>768</v>
      </c>
      <c r="C26" s="34">
        <v>110</v>
      </c>
      <c r="D26" s="35">
        <v>1.9</v>
      </c>
      <c r="E26" s="35">
        <v>3.1</v>
      </c>
      <c r="F26" s="35">
        <v>19.5</v>
      </c>
      <c r="G26" s="36">
        <v>113</v>
      </c>
      <c r="H26" s="35">
        <v>3</v>
      </c>
      <c r="I26" s="35">
        <v>13.2</v>
      </c>
      <c r="J26" s="35">
        <v>0.3</v>
      </c>
      <c r="K26" s="35">
        <v>0</v>
      </c>
      <c r="L26" s="37" t="s">
        <v>150</v>
      </c>
      <c r="M26" s="72" t="s">
        <v>752</v>
      </c>
      <c r="N26" s="123"/>
    </row>
    <row r="27" spans="1:14" ht="15.75">
      <c r="A27" s="122"/>
      <c r="B27" s="33" t="s">
        <v>769</v>
      </c>
      <c r="C27" s="34">
        <v>110</v>
      </c>
      <c r="D27" s="35">
        <v>2.4</v>
      </c>
      <c r="E27" s="35">
        <v>3.1</v>
      </c>
      <c r="F27" s="35">
        <v>15.3</v>
      </c>
      <c r="G27" s="36">
        <v>99</v>
      </c>
      <c r="H27" s="35">
        <v>19.7</v>
      </c>
      <c r="I27" s="35">
        <v>11.7</v>
      </c>
      <c r="J27" s="35">
        <v>0.4</v>
      </c>
      <c r="K27" s="35">
        <v>0</v>
      </c>
      <c r="L27" s="37" t="s">
        <v>150</v>
      </c>
      <c r="M27" s="72" t="s">
        <v>754</v>
      </c>
      <c r="N27" s="123"/>
    </row>
    <row r="28" spans="1:14" ht="15.75">
      <c r="A28" s="122"/>
      <c r="B28" s="33" t="s">
        <v>766</v>
      </c>
      <c r="C28" s="34">
        <v>120</v>
      </c>
      <c r="D28" s="35">
        <v>3.66</v>
      </c>
      <c r="E28" s="35">
        <v>4.008</v>
      </c>
      <c r="F28" s="35">
        <v>16.416</v>
      </c>
      <c r="G28" s="36">
        <v>116.4</v>
      </c>
      <c r="H28" s="35">
        <v>6.8</v>
      </c>
      <c r="I28" s="35">
        <v>57.6</v>
      </c>
      <c r="J28" s="35">
        <v>1.9</v>
      </c>
      <c r="K28" s="35">
        <v>0</v>
      </c>
      <c r="L28" s="37" t="s">
        <v>150</v>
      </c>
      <c r="M28" s="72" t="s">
        <v>755</v>
      </c>
      <c r="N28" s="123"/>
    </row>
    <row r="29" spans="1:14" ht="15.75">
      <c r="A29" s="122"/>
      <c r="B29" s="33" t="s">
        <v>767</v>
      </c>
      <c r="C29" s="34">
        <v>120</v>
      </c>
      <c r="D29" s="35">
        <v>3.2039999999999997</v>
      </c>
      <c r="E29" s="35">
        <v>3.3960000000000004</v>
      </c>
      <c r="F29" s="35">
        <v>19.644000000000002</v>
      </c>
      <c r="G29" s="36">
        <v>121.92</v>
      </c>
      <c r="H29" s="35">
        <v>12.5</v>
      </c>
      <c r="I29" s="35">
        <v>17.3</v>
      </c>
      <c r="J29" s="35">
        <v>1.4</v>
      </c>
      <c r="K29" s="35">
        <v>0</v>
      </c>
      <c r="L29" s="37" t="s">
        <v>150</v>
      </c>
      <c r="M29" s="72" t="s">
        <v>756</v>
      </c>
      <c r="N29" s="123"/>
    </row>
    <row r="30" spans="1:14" ht="15.75">
      <c r="A30" s="122"/>
      <c r="B30" s="33" t="s">
        <v>149</v>
      </c>
      <c r="C30" s="34">
        <v>120</v>
      </c>
      <c r="D30" s="35">
        <v>3.3480000000000003</v>
      </c>
      <c r="E30" s="35">
        <v>4.008</v>
      </c>
      <c r="F30" s="35">
        <v>19.152</v>
      </c>
      <c r="G30" s="36">
        <v>126</v>
      </c>
      <c r="H30" s="35">
        <v>8.8</v>
      </c>
      <c r="I30" s="35">
        <v>23.9</v>
      </c>
      <c r="J30" s="35">
        <v>0.8</v>
      </c>
      <c r="K30" s="35">
        <v>0</v>
      </c>
      <c r="L30" s="37" t="s">
        <v>150</v>
      </c>
      <c r="M30" s="72" t="s">
        <v>757</v>
      </c>
      <c r="N30" s="123"/>
    </row>
    <row r="31" spans="1:14" ht="15.75">
      <c r="A31" s="122"/>
      <c r="B31" s="33" t="s">
        <v>768</v>
      </c>
      <c r="C31" s="34">
        <v>120</v>
      </c>
      <c r="D31" s="35">
        <v>2.052</v>
      </c>
      <c r="E31" s="35">
        <v>3.336</v>
      </c>
      <c r="F31" s="35">
        <v>21.264</v>
      </c>
      <c r="G31" s="36">
        <v>123.6</v>
      </c>
      <c r="H31" s="35">
        <v>3.3</v>
      </c>
      <c r="I31" s="35">
        <v>14.4</v>
      </c>
      <c r="J31" s="35">
        <v>0.3</v>
      </c>
      <c r="K31" s="35">
        <v>0</v>
      </c>
      <c r="L31" s="37" t="s">
        <v>150</v>
      </c>
      <c r="M31" s="72" t="s">
        <v>758</v>
      </c>
      <c r="N31" s="123"/>
    </row>
    <row r="32" spans="1:14" ht="15.75">
      <c r="A32" s="122"/>
      <c r="B32" s="33" t="s">
        <v>769</v>
      </c>
      <c r="C32" s="34">
        <v>120</v>
      </c>
      <c r="D32" s="35">
        <v>2.592</v>
      </c>
      <c r="E32" s="35">
        <v>3.384</v>
      </c>
      <c r="F32" s="35">
        <v>16.656000000000002</v>
      </c>
      <c r="G32" s="36">
        <v>108</v>
      </c>
      <c r="H32" s="35">
        <v>21.5</v>
      </c>
      <c r="I32" s="35">
        <v>12.8</v>
      </c>
      <c r="J32" s="35">
        <v>0.5</v>
      </c>
      <c r="K32" s="35">
        <v>0</v>
      </c>
      <c r="L32" s="37" t="s">
        <v>150</v>
      </c>
      <c r="M32" s="72" t="s">
        <v>759</v>
      </c>
      <c r="N32" s="123"/>
    </row>
    <row r="33" spans="1:14" ht="15.75">
      <c r="A33" s="122"/>
      <c r="B33" s="33" t="s">
        <v>766</v>
      </c>
      <c r="C33" s="34">
        <v>130</v>
      </c>
      <c r="D33" s="35">
        <v>4</v>
      </c>
      <c r="E33" s="35">
        <v>4.4</v>
      </c>
      <c r="F33" s="35">
        <v>17.7</v>
      </c>
      <c r="G33" s="36">
        <v>126</v>
      </c>
      <c r="H33" s="35">
        <v>7.3</v>
      </c>
      <c r="I33" s="35">
        <v>62.4</v>
      </c>
      <c r="J33" s="35">
        <v>2.1</v>
      </c>
      <c r="K33" s="35">
        <v>0</v>
      </c>
      <c r="L33" s="37" t="s">
        <v>150</v>
      </c>
      <c r="M33" s="72" t="s">
        <v>755</v>
      </c>
      <c r="N33" s="123"/>
    </row>
    <row r="34" spans="1:14" ht="15.75">
      <c r="A34" s="122"/>
      <c r="B34" s="33" t="s">
        <v>767</v>
      </c>
      <c r="C34" s="34">
        <v>130</v>
      </c>
      <c r="D34" s="35">
        <v>3.4</v>
      </c>
      <c r="E34" s="35">
        <v>3.7</v>
      </c>
      <c r="F34" s="35">
        <v>21.3</v>
      </c>
      <c r="G34" s="36">
        <v>132</v>
      </c>
      <c r="H34" s="35">
        <v>13.6</v>
      </c>
      <c r="I34" s="35">
        <v>18.7</v>
      </c>
      <c r="J34" s="35">
        <v>1.5</v>
      </c>
      <c r="K34" s="35">
        <v>0</v>
      </c>
      <c r="L34" s="37" t="s">
        <v>150</v>
      </c>
      <c r="M34" s="72" t="s">
        <v>756</v>
      </c>
      <c r="N34" s="123"/>
    </row>
    <row r="35" spans="1:14" ht="15.75">
      <c r="A35" s="122"/>
      <c r="B35" s="33" t="s">
        <v>149</v>
      </c>
      <c r="C35" s="34">
        <v>130</v>
      </c>
      <c r="D35" s="35">
        <v>3.7</v>
      </c>
      <c r="E35" s="35">
        <v>4.4</v>
      </c>
      <c r="F35" s="35">
        <v>20.8</v>
      </c>
      <c r="G35" s="36">
        <v>137</v>
      </c>
      <c r="H35" s="35">
        <v>9.5</v>
      </c>
      <c r="I35" s="35">
        <v>25.9</v>
      </c>
      <c r="J35" s="35">
        <v>0.9</v>
      </c>
      <c r="K35" s="35">
        <v>0</v>
      </c>
      <c r="L35" s="37" t="s">
        <v>150</v>
      </c>
      <c r="M35" s="72" t="s">
        <v>757</v>
      </c>
      <c r="N35" s="123"/>
    </row>
    <row r="36" spans="1:14" ht="15.75">
      <c r="A36" s="122"/>
      <c r="B36" s="33" t="s">
        <v>768</v>
      </c>
      <c r="C36" s="34">
        <v>130</v>
      </c>
      <c r="D36" s="35">
        <v>2.2</v>
      </c>
      <c r="E36" s="35">
        <v>3.7</v>
      </c>
      <c r="F36" s="35">
        <v>23</v>
      </c>
      <c r="G36" s="36">
        <v>134</v>
      </c>
      <c r="H36" s="35">
        <v>3.6</v>
      </c>
      <c r="I36" s="35">
        <v>15.6</v>
      </c>
      <c r="J36" s="35">
        <v>0.4</v>
      </c>
      <c r="K36" s="35">
        <v>0</v>
      </c>
      <c r="L36" s="37" t="s">
        <v>150</v>
      </c>
      <c r="M36" s="72" t="s">
        <v>758</v>
      </c>
      <c r="N36" s="123"/>
    </row>
    <row r="37" spans="1:14" ht="15.75">
      <c r="A37" s="122"/>
      <c r="B37" s="33" t="s">
        <v>769</v>
      </c>
      <c r="C37" s="34">
        <v>130</v>
      </c>
      <c r="D37" s="35">
        <v>2.8</v>
      </c>
      <c r="E37" s="35">
        <v>3.7</v>
      </c>
      <c r="F37" s="35">
        <v>18.1</v>
      </c>
      <c r="G37" s="36">
        <v>116</v>
      </c>
      <c r="H37" s="35">
        <v>23.3</v>
      </c>
      <c r="I37" s="35">
        <v>13.8</v>
      </c>
      <c r="J37" s="35">
        <v>0.5</v>
      </c>
      <c r="K37" s="35">
        <v>0</v>
      </c>
      <c r="L37" s="37" t="s">
        <v>150</v>
      </c>
      <c r="M37" s="72" t="s">
        <v>759</v>
      </c>
      <c r="N37" s="123"/>
    </row>
    <row r="38" spans="1:14" ht="15.75">
      <c r="A38" s="122"/>
      <c r="B38" s="33" t="s">
        <v>766</v>
      </c>
      <c r="C38" s="34">
        <v>150</v>
      </c>
      <c r="D38" s="35">
        <v>4.575</v>
      </c>
      <c r="E38" s="35">
        <v>5.01</v>
      </c>
      <c r="F38" s="35">
        <v>20.52</v>
      </c>
      <c r="G38" s="36">
        <v>145.5</v>
      </c>
      <c r="H38" s="35">
        <v>8.5</v>
      </c>
      <c r="I38" s="35">
        <v>72</v>
      </c>
      <c r="J38" s="35">
        <v>2.4</v>
      </c>
      <c r="K38" s="35">
        <v>0</v>
      </c>
      <c r="L38" s="37" t="s">
        <v>150</v>
      </c>
      <c r="M38" s="72" t="s">
        <v>760</v>
      </c>
      <c r="N38" s="123"/>
    </row>
    <row r="39" spans="1:14" ht="15.75">
      <c r="A39" s="104" t="s">
        <v>770</v>
      </c>
      <c r="B39" s="33" t="s">
        <v>767</v>
      </c>
      <c r="C39" s="34">
        <v>150</v>
      </c>
      <c r="D39" s="35">
        <v>4.005</v>
      </c>
      <c r="E39" s="35">
        <v>4.245</v>
      </c>
      <c r="F39" s="35">
        <v>24.555</v>
      </c>
      <c r="G39" s="36">
        <v>152.4</v>
      </c>
      <c r="H39" s="35">
        <v>15.6</v>
      </c>
      <c r="I39" s="35">
        <v>21.6</v>
      </c>
      <c r="J39" s="35">
        <v>1.8</v>
      </c>
      <c r="K39" s="35">
        <v>0</v>
      </c>
      <c r="L39" s="37" t="s">
        <v>150</v>
      </c>
      <c r="M39" s="72" t="s">
        <v>761</v>
      </c>
      <c r="N39" s="123"/>
    </row>
    <row r="40" spans="1:14" ht="15.75">
      <c r="A40" s="104"/>
      <c r="B40" s="33" t="s">
        <v>149</v>
      </c>
      <c r="C40" s="34">
        <v>150</v>
      </c>
      <c r="D40" s="35">
        <v>4.185</v>
      </c>
      <c r="E40" s="35">
        <v>5.01</v>
      </c>
      <c r="F40" s="35">
        <v>23.94</v>
      </c>
      <c r="G40" s="36">
        <v>157.5</v>
      </c>
      <c r="H40" s="35">
        <v>11</v>
      </c>
      <c r="I40" s="35">
        <v>29.9</v>
      </c>
      <c r="J40" s="35">
        <v>1</v>
      </c>
      <c r="K40" s="35">
        <v>0</v>
      </c>
      <c r="L40" s="37" t="s">
        <v>150</v>
      </c>
      <c r="M40" s="72" t="s">
        <v>762</v>
      </c>
      <c r="N40" s="123"/>
    </row>
    <row r="41" spans="1:14" ht="15.75">
      <c r="A41" s="122"/>
      <c r="B41" s="33" t="s">
        <v>768</v>
      </c>
      <c r="C41" s="34">
        <v>150</v>
      </c>
      <c r="D41" s="35">
        <v>2.565</v>
      </c>
      <c r="E41" s="35">
        <v>4.17</v>
      </c>
      <c r="F41" s="35">
        <v>26.58</v>
      </c>
      <c r="G41" s="36">
        <v>154.5</v>
      </c>
      <c r="H41" s="35">
        <v>4.1</v>
      </c>
      <c r="I41" s="35">
        <v>18</v>
      </c>
      <c r="J41" s="35">
        <v>0.4</v>
      </c>
      <c r="K41" s="35">
        <v>0</v>
      </c>
      <c r="L41" s="37" t="s">
        <v>150</v>
      </c>
      <c r="M41" s="72" t="s">
        <v>764</v>
      </c>
      <c r="N41" s="123"/>
    </row>
    <row r="42" spans="1:14" ht="15.75">
      <c r="A42" s="104" t="s">
        <v>771</v>
      </c>
      <c r="B42" s="33" t="s">
        <v>769</v>
      </c>
      <c r="C42" s="34">
        <v>150</v>
      </c>
      <c r="D42" s="35">
        <v>3.24</v>
      </c>
      <c r="E42" s="35">
        <v>4.23</v>
      </c>
      <c r="F42" s="35">
        <v>20.82</v>
      </c>
      <c r="G42" s="36">
        <v>135</v>
      </c>
      <c r="H42" s="35">
        <v>26.8</v>
      </c>
      <c r="I42" s="35">
        <v>16</v>
      </c>
      <c r="J42" s="35">
        <v>0.6</v>
      </c>
      <c r="K42" s="35">
        <v>0</v>
      </c>
      <c r="L42" s="37" t="s">
        <v>150</v>
      </c>
      <c r="M42" s="72" t="s">
        <v>765</v>
      </c>
      <c r="N42" s="123"/>
    </row>
    <row r="43" spans="1:14" ht="15.75">
      <c r="A43" s="104"/>
      <c r="B43" s="33" t="s">
        <v>772</v>
      </c>
      <c r="C43" s="34">
        <v>110</v>
      </c>
      <c r="D43" s="35">
        <v>2.7</v>
      </c>
      <c r="E43" s="35">
        <v>3.9</v>
      </c>
      <c r="F43" s="35">
        <v>26.9</v>
      </c>
      <c r="G43" s="36">
        <v>154</v>
      </c>
      <c r="H43" s="35">
        <v>1</v>
      </c>
      <c r="I43" s="35">
        <v>12</v>
      </c>
      <c r="J43" s="35">
        <v>0.4</v>
      </c>
      <c r="K43" s="35">
        <v>0</v>
      </c>
      <c r="L43" s="37" t="s">
        <v>773</v>
      </c>
      <c r="M43" s="45"/>
      <c r="N43" s="123"/>
    </row>
    <row r="44" spans="1:14" ht="15.75">
      <c r="A44" s="122"/>
      <c r="B44" s="33" t="s">
        <v>772</v>
      </c>
      <c r="C44" s="34">
        <v>120</v>
      </c>
      <c r="D44" s="35">
        <v>2.9</v>
      </c>
      <c r="E44" s="35">
        <v>3.4</v>
      </c>
      <c r="F44" s="35">
        <v>29.3</v>
      </c>
      <c r="G44" s="36">
        <v>160</v>
      </c>
      <c r="H44" s="35">
        <v>1.9</v>
      </c>
      <c r="I44" s="35">
        <v>15.2</v>
      </c>
      <c r="J44" s="35">
        <v>0.4</v>
      </c>
      <c r="K44" s="35">
        <v>0</v>
      </c>
      <c r="L44" s="37" t="s">
        <v>773</v>
      </c>
      <c r="M44" s="45"/>
      <c r="N44" s="123"/>
    </row>
    <row r="45" spans="1:14" ht="15.75">
      <c r="A45" s="104" t="s">
        <v>774</v>
      </c>
      <c r="B45" s="33" t="s">
        <v>772</v>
      </c>
      <c r="C45" s="34">
        <v>130</v>
      </c>
      <c r="D45" s="35">
        <v>3.2</v>
      </c>
      <c r="E45" s="35">
        <v>4.7</v>
      </c>
      <c r="F45" s="35">
        <v>31.8</v>
      </c>
      <c r="G45" s="36">
        <v>182</v>
      </c>
      <c r="H45" s="35">
        <v>1.2</v>
      </c>
      <c r="I45" s="35">
        <v>14.1</v>
      </c>
      <c r="J45" s="35">
        <v>0.2</v>
      </c>
      <c r="K45" s="35">
        <v>0</v>
      </c>
      <c r="L45" s="37" t="s">
        <v>773</v>
      </c>
      <c r="M45" s="45"/>
      <c r="N45" s="123"/>
    </row>
    <row r="46" spans="1:14" ht="15.75">
      <c r="A46" s="104"/>
      <c r="B46" s="33" t="s">
        <v>772</v>
      </c>
      <c r="C46" s="34">
        <v>150</v>
      </c>
      <c r="D46" s="35">
        <v>3.6</v>
      </c>
      <c r="E46" s="35">
        <v>4.3</v>
      </c>
      <c r="F46" s="35">
        <v>36.7</v>
      </c>
      <c r="G46" s="36">
        <v>200</v>
      </c>
      <c r="H46" s="35">
        <v>2.4</v>
      </c>
      <c r="I46" s="35">
        <v>19</v>
      </c>
      <c r="J46" s="35">
        <v>0.5</v>
      </c>
      <c r="K46" s="35">
        <v>0</v>
      </c>
      <c r="L46" s="37" t="s">
        <v>773</v>
      </c>
      <c r="M46" s="45"/>
      <c r="N46" s="123"/>
    </row>
    <row r="47" spans="1:14" ht="15.75">
      <c r="A47" s="122"/>
      <c r="B47" s="33" t="s">
        <v>775</v>
      </c>
      <c r="C47" s="34">
        <v>110</v>
      </c>
      <c r="D47" s="35">
        <v>2.7</v>
      </c>
      <c r="E47" s="35">
        <v>2.87</v>
      </c>
      <c r="F47" s="35">
        <v>27</v>
      </c>
      <c r="G47" s="36">
        <v>147</v>
      </c>
      <c r="H47" s="35">
        <v>1.8</v>
      </c>
      <c r="I47" s="35">
        <v>13.9</v>
      </c>
      <c r="J47" s="35">
        <v>0.4</v>
      </c>
      <c r="K47" s="35">
        <v>0</v>
      </c>
      <c r="L47" s="37" t="s">
        <v>776</v>
      </c>
      <c r="M47" s="45"/>
      <c r="N47" s="123"/>
    </row>
    <row r="48" spans="1:14" ht="15.75">
      <c r="A48" s="104" t="s">
        <v>777</v>
      </c>
      <c r="B48" s="33" t="s">
        <v>775</v>
      </c>
      <c r="C48" s="34">
        <v>120</v>
      </c>
      <c r="D48" s="35">
        <v>2.9160000000000004</v>
      </c>
      <c r="E48" s="35">
        <v>3.2</v>
      </c>
      <c r="F48" s="35">
        <v>29.5</v>
      </c>
      <c r="G48" s="36">
        <v>160</v>
      </c>
      <c r="H48" s="35">
        <v>1.9</v>
      </c>
      <c r="I48" s="35">
        <v>15.2</v>
      </c>
      <c r="J48" s="35">
        <v>0.4</v>
      </c>
      <c r="K48" s="35">
        <v>0</v>
      </c>
      <c r="L48" s="37" t="s">
        <v>776</v>
      </c>
      <c r="M48" s="45"/>
      <c r="N48" s="123"/>
    </row>
    <row r="49" spans="1:14" ht="15.75">
      <c r="A49" s="104"/>
      <c r="B49" s="33" t="s">
        <v>775</v>
      </c>
      <c r="C49" s="34">
        <v>130</v>
      </c>
      <c r="D49" s="35">
        <v>3.2</v>
      </c>
      <c r="E49" s="35">
        <v>3.4</v>
      </c>
      <c r="F49" s="35">
        <v>31.9</v>
      </c>
      <c r="G49" s="36">
        <v>173</v>
      </c>
      <c r="H49" s="35">
        <v>2.1</v>
      </c>
      <c r="I49" s="35">
        <v>16.5</v>
      </c>
      <c r="J49" s="35">
        <v>0.4</v>
      </c>
      <c r="K49" s="35">
        <v>0</v>
      </c>
      <c r="L49" s="37" t="s">
        <v>776</v>
      </c>
      <c r="M49" s="45"/>
      <c r="N49" s="123"/>
    </row>
    <row r="50" spans="1:14" ht="15.75">
      <c r="A50" s="122"/>
      <c r="B50" s="33" t="s">
        <v>775</v>
      </c>
      <c r="C50" s="34">
        <v>150</v>
      </c>
      <c r="D50" s="35">
        <v>3.645</v>
      </c>
      <c r="E50" s="35">
        <v>4</v>
      </c>
      <c r="F50" s="35">
        <v>36.9</v>
      </c>
      <c r="G50" s="36">
        <v>200</v>
      </c>
      <c r="H50" s="35">
        <v>2.4</v>
      </c>
      <c r="I50" s="35">
        <v>19</v>
      </c>
      <c r="J50" s="35">
        <v>0.5</v>
      </c>
      <c r="K50" s="35">
        <v>0</v>
      </c>
      <c r="L50" s="37" t="s">
        <v>776</v>
      </c>
      <c r="M50" s="45"/>
      <c r="N50" s="123"/>
    </row>
    <row r="51" spans="1:14" ht="15.75">
      <c r="A51" s="104" t="s">
        <v>778</v>
      </c>
      <c r="B51" s="33" t="s">
        <v>84</v>
      </c>
      <c r="C51" s="34">
        <v>110</v>
      </c>
      <c r="D51" s="35">
        <v>4</v>
      </c>
      <c r="E51" s="35">
        <v>3.3</v>
      </c>
      <c r="F51" s="35">
        <v>19.4</v>
      </c>
      <c r="G51" s="36">
        <v>124</v>
      </c>
      <c r="H51" s="35">
        <v>3.6</v>
      </c>
      <c r="I51" s="35">
        <v>15.5</v>
      </c>
      <c r="J51" s="35">
        <v>0.8</v>
      </c>
      <c r="K51" s="35">
        <v>0</v>
      </c>
      <c r="L51" s="37" t="s">
        <v>85</v>
      </c>
      <c r="M51" s="45"/>
      <c r="N51" s="123"/>
    </row>
    <row r="52" spans="1:14" ht="15.75">
      <c r="A52" s="45"/>
      <c r="B52" s="33" t="s">
        <v>84</v>
      </c>
      <c r="C52" s="34">
        <v>120</v>
      </c>
      <c r="D52" s="35">
        <v>4.416</v>
      </c>
      <c r="E52" s="35">
        <v>3.6119999999999997</v>
      </c>
      <c r="F52" s="35">
        <v>21.156</v>
      </c>
      <c r="G52" s="36">
        <v>134.4</v>
      </c>
      <c r="H52" s="35">
        <v>3.9</v>
      </c>
      <c r="I52" s="35">
        <v>16.9</v>
      </c>
      <c r="J52" s="35">
        <v>0.9</v>
      </c>
      <c r="K52" s="35">
        <v>0</v>
      </c>
      <c r="L52" s="37" t="s">
        <v>85</v>
      </c>
      <c r="M52" s="45"/>
      <c r="N52" s="123"/>
    </row>
    <row r="53" spans="1:14" ht="15.75">
      <c r="A53" s="122"/>
      <c r="B53" s="33" t="s">
        <v>84</v>
      </c>
      <c r="C53" s="34">
        <v>130</v>
      </c>
      <c r="D53" s="35">
        <v>4.8</v>
      </c>
      <c r="E53" s="35">
        <v>3.9</v>
      </c>
      <c r="F53" s="35">
        <v>22.9</v>
      </c>
      <c r="G53" s="36">
        <v>146</v>
      </c>
      <c r="H53" s="35">
        <v>4.2</v>
      </c>
      <c r="I53" s="35">
        <v>18.3</v>
      </c>
      <c r="J53" s="35">
        <v>1</v>
      </c>
      <c r="K53" s="35">
        <v>0</v>
      </c>
      <c r="L53" s="37" t="s">
        <v>85</v>
      </c>
      <c r="M53" s="45"/>
      <c r="N53" s="123"/>
    </row>
    <row r="54" spans="1:14" ht="15.75">
      <c r="A54" s="104" t="s">
        <v>779</v>
      </c>
      <c r="B54" s="33" t="s">
        <v>84</v>
      </c>
      <c r="C54" s="34">
        <v>150</v>
      </c>
      <c r="D54" s="35">
        <v>5.52</v>
      </c>
      <c r="E54" s="35">
        <v>4.515</v>
      </c>
      <c r="F54" s="35">
        <v>26.445</v>
      </c>
      <c r="G54" s="36">
        <v>167</v>
      </c>
      <c r="H54" s="35">
        <v>21.1</v>
      </c>
      <c r="I54" s="35">
        <v>1.1</v>
      </c>
      <c r="J54" s="35">
        <v>0</v>
      </c>
      <c r="K54" s="35">
        <v>0</v>
      </c>
      <c r="L54" s="37" t="s">
        <v>85</v>
      </c>
      <c r="M54" s="45"/>
      <c r="N54" s="123"/>
    </row>
    <row r="55" spans="1:14" ht="15.75">
      <c r="A55" s="149"/>
      <c r="B55" s="33" t="s">
        <v>127</v>
      </c>
      <c r="C55" s="34">
        <v>110</v>
      </c>
      <c r="D55" s="35">
        <v>2.1</v>
      </c>
      <c r="E55" s="35">
        <v>3.2</v>
      </c>
      <c r="F55" s="35">
        <v>16.9</v>
      </c>
      <c r="G55" s="36">
        <v>104</v>
      </c>
      <c r="H55" s="35">
        <v>10.7</v>
      </c>
      <c r="I55" s="35">
        <v>21.5</v>
      </c>
      <c r="J55" s="35">
        <v>0.9</v>
      </c>
      <c r="K55" s="35">
        <v>15.4</v>
      </c>
      <c r="L55" s="37" t="s">
        <v>128</v>
      </c>
      <c r="M55" s="45"/>
      <c r="N55" s="123"/>
    </row>
    <row r="56" spans="1:14" ht="15.75">
      <c r="A56" s="122"/>
      <c r="B56" s="33" t="s">
        <v>127</v>
      </c>
      <c r="C56" s="34">
        <v>120</v>
      </c>
      <c r="D56" s="35">
        <v>2.3</v>
      </c>
      <c r="E56" s="35">
        <v>3.5</v>
      </c>
      <c r="F56" s="35">
        <v>18.4</v>
      </c>
      <c r="G56" s="36">
        <v>114</v>
      </c>
      <c r="H56" s="35">
        <v>11.7</v>
      </c>
      <c r="I56" s="35">
        <v>23.5</v>
      </c>
      <c r="J56" s="35">
        <v>0.9</v>
      </c>
      <c r="K56" s="35">
        <v>16.8</v>
      </c>
      <c r="L56" s="37" t="s">
        <v>128</v>
      </c>
      <c r="M56" s="45"/>
      <c r="N56" s="123"/>
    </row>
    <row r="57" spans="1:14" ht="15.75">
      <c r="A57" s="122"/>
      <c r="B57" s="33" t="s">
        <v>127</v>
      </c>
      <c r="C57" s="34">
        <v>130</v>
      </c>
      <c r="D57" s="35">
        <v>2.5</v>
      </c>
      <c r="E57" s="35">
        <v>3.7</v>
      </c>
      <c r="F57" s="35">
        <v>19.9</v>
      </c>
      <c r="G57" s="36">
        <v>123</v>
      </c>
      <c r="H57" s="35">
        <v>12.7</v>
      </c>
      <c r="I57" s="35">
        <v>25.4</v>
      </c>
      <c r="J57" s="35">
        <v>1</v>
      </c>
      <c r="K57" s="35">
        <v>18.2</v>
      </c>
      <c r="L57" s="37" t="s">
        <v>128</v>
      </c>
      <c r="M57" s="45"/>
      <c r="N57" s="123"/>
    </row>
    <row r="58" spans="1:14" ht="15.75">
      <c r="A58" s="122"/>
      <c r="B58" s="33" t="s">
        <v>127</v>
      </c>
      <c r="C58" s="34">
        <v>140</v>
      </c>
      <c r="D58" s="35">
        <v>2.7</v>
      </c>
      <c r="E58" s="35">
        <v>4</v>
      </c>
      <c r="F58" s="35">
        <v>21.5</v>
      </c>
      <c r="G58" s="36">
        <v>133</v>
      </c>
      <c r="H58" s="35">
        <v>13.6</v>
      </c>
      <c r="I58" s="35">
        <v>27.3</v>
      </c>
      <c r="J58" s="35">
        <v>1.1</v>
      </c>
      <c r="K58" s="35">
        <v>19.6</v>
      </c>
      <c r="L58" s="37" t="s">
        <v>128</v>
      </c>
      <c r="M58" s="45"/>
      <c r="N58" s="123"/>
    </row>
    <row r="59" spans="1:14" ht="15.75">
      <c r="A59" s="122"/>
      <c r="B59" s="33" t="s">
        <v>127</v>
      </c>
      <c r="C59" s="34">
        <v>150</v>
      </c>
      <c r="D59" s="35">
        <v>2.9</v>
      </c>
      <c r="E59" s="35">
        <v>4.3</v>
      </c>
      <c r="F59" s="35">
        <v>23</v>
      </c>
      <c r="G59" s="36">
        <v>142</v>
      </c>
      <c r="H59" s="35">
        <v>14.6</v>
      </c>
      <c r="I59" s="35">
        <v>29.3</v>
      </c>
      <c r="J59" s="35">
        <v>1.2</v>
      </c>
      <c r="K59" s="35">
        <v>21</v>
      </c>
      <c r="L59" s="37" t="s">
        <v>128</v>
      </c>
      <c r="M59" s="45"/>
      <c r="N59" s="123"/>
    </row>
    <row r="60" spans="1:14" ht="15.75">
      <c r="A60" s="122"/>
      <c r="B60" s="33" t="s">
        <v>780</v>
      </c>
      <c r="C60" s="34">
        <v>110</v>
      </c>
      <c r="D60" s="35">
        <v>2.6</v>
      </c>
      <c r="E60" s="35">
        <v>2.7</v>
      </c>
      <c r="F60" s="35">
        <v>14.5</v>
      </c>
      <c r="G60" s="36">
        <v>93</v>
      </c>
      <c r="H60" s="35">
        <v>43.8</v>
      </c>
      <c r="I60" s="35">
        <v>20.5</v>
      </c>
      <c r="J60" s="35">
        <v>0.7</v>
      </c>
      <c r="K60" s="35">
        <v>11.9</v>
      </c>
      <c r="L60" s="37" t="s">
        <v>781</v>
      </c>
      <c r="M60" s="45"/>
      <c r="N60" s="123"/>
    </row>
    <row r="61" spans="1:14" ht="15.75">
      <c r="A61" s="122"/>
      <c r="B61" s="33" t="s">
        <v>780</v>
      </c>
      <c r="C61" s="34">
        <v>120</v>
      </c>
      <c r="D61" s="35">
        <v>2.808</v>
      </c>
      <c r="E61" s="35">
        <v>2.9880000000000004</v>
      </c>
      <c r="F61" s="35">
        <v>15.792</v>
      </c>
      <c r="G61" s="36">
        <v>101</v>
      </c>
      <c r="H61" s="35">
        <v>47.8</v>
      </c>
      <c r="I61" s="35">
        <v>22.4</v>
      </c>
      <c r="J61" s="35">
        <v>0.8</v>
      </c>
      <c r="K61" s="35">
        <v>12.9</v>
      </c>
      <c r="L61" s="37" t="s">
        <v>781</v>
      </c>
      <c r="M61" s="45"/>
      <c r="N61" s="123"/>
    </row>
    <row r="62" spans="1:14" ht="15.75">
      <c r="A62" s="122"/>
      <c r="B62" s="33" t="s">
        <v>780</v>
      </c>
      <c r="C62" s="34">
        <v>130</v>
      </c>
      <c r="D62" s="35">
        <v>3</v>
      </c>
      <c r="E62" s="35">
        <v>3.2</v>
      </c>
      <c r="F62" s="35">
        <v>17.1</v>
      </c>
      <c r="G62" s="36">
        <v>110</v>
      </c>
      <c r="H62" s="35">
        <v>51.7</v>
      </c>
      <c r="I62" s="35">
        <v>24.2</v>
      </c>
      <c r="J62" s="35">
        <v>0.8</v>
      </c>
      <c r="K62" s="35">
        <v>14</v>
      </c>
      <c r="L62" s="37" t="s">
        <v>781</v>
      </c>
      <c r="M62" s="45"/>
      <c r="N62" s="123"/>
    </row>
    <row r="63" spans="1:14" ht="15.75">
      <c r="A63" s="122"/>
      <c r="B63" s="33" t="s">
        <v>780</v>
      </c>
      <c r="C63" s="34">
        <v>150</v>
      </c>
      <c r="D63" s="35">
        <v>3.51</v>
      </c>
      <c r="E63" s="35">
        <v>3.735</v>
      </c>
      <c r="F63" s="35">
        <v>19.74</v>
      </c>
      <c r="G63" s="36">
        <v>127</v>
      </c>
      <c r="H63" s="35">
        <v>59.8</v>
      </c>
      <c r="I63" s="35">
        <v>28</v>
      </c>
      <c r="J63" s="35">
        <v>1</v>
      </c>
      <c r="K63" s="35">
        <v>16.2</v>
      </c>
      <c r="L63" s="37" t="s">
        <v>781</v>
      </c>
      <c r="M63" s="45"/>
      <c r="N63" s="123"/>
    </row>
    <row r="64" spans="1:14" ht="15.75">
      <c r="A64" s="104" t="s">
        <v>782</v>
      </c>
      <c r="B64" s="33" t="s">
        <v>783</v>
      </c>
      <c r="C64" s="34">
        <v>110</v>
      </c>
      <c r="D64" s="35">
        <v>1.4</v>
      </c>
      <c r="E64" s="35">
        <v>2.8</v>
      </c>
      <c r="F64" s="35">
        <v>5.7</v>
      </c>
      <c r="G64" s="36">
        <v>54</v>
      </c>
      <c r="H64" s="35">
        <v>29</v>
      </c>
      <c r="I64" s="35">
        <v>37.4</v>
      </c>
      <c r="J64" s="35">
        <v>0.7</v>
      </c>
      <c r="K64" s="35">
        <v>4.1</v>
      </c>
      <c r="L64" s="37" t="s">
        <v>784</v>
      </c>
      <c r="M64" s="186" t="s">
        <v>785</v>
      </c>
      <c r="N64" s="123"/>
    </row>
    <row r="65" spans="1:14" ht="15.75">
      <c r="A65" s="149"/>
      <c r="B65" s="33" t="s">
        <v>783</v>
      </c>
      <c r="C65" s="34">
        <v>120</v>
      </c>
      <c r="D65" s="35">
        <v>1.572</v>
      </c>
      <c r="E65" s="35">
        <v>3.108</v>
      </c>
      <c r="F65" s="35">
        <v>6.216</v>
      </c>
      <c r="G65" s="36">
        <v>58.8</v>
      </c>
      <c r="H65" s="35">
        <v>31.6</v>
      </c>
      <c r="I65" s="35">
        <v>40.8</v>
      </c>
      <c r="J65" s="35">
        <v>0.8</v>
      </c>
      <c r="K65" s="35">
        <v>4.4</v>
      </c>
      <c r="L65" s="37" t="s">
        <v>784</v>
      </c>
      <c r="M65" s="186" t="s">
        <v>786</v>
      </c>
      <c r="N65" s="123"/>
    </row>
    <row r="66" spans="1:14" ht="15.75">
      <c r="A66" s="122"/>
      <c r="B66" s="33" t="s">
        <v>783</v>
      </c>
      <c r="C66" s="34">
        <v>130</v>
      </c>
      <c r="D66" s="35">
        <v>1.7</v>
      </c>
      <c r="E66" s="35">
        <v>3.4</v>
      </c>
      <c r="F66" s="35">
        <v>6.7</v>
      </c>
      <c r="G66" s="36">
        <v>64</v>
      </c>
      <c r="H66" s="35">
        <v>34.3</v>
      </c>
      <c r="I66" s="35">
        <v>44.2</v>
      </c>
      <c r="J66" s="35">
        <v>0.8</v>
      </c>
      <c r="K66" s="35">
        <v>4.8</v>
      </c>
      <c r="L66" s="37" t="s">
        <v>784</v>
      </c>
      <c r="M66" s="186" t="s">
        <v>787</v>
      </c>
      <c r="N66" s="123"/>
    </row>
    <row r="67" spans="1:14" ht="15.75">
      <c r="A67" s="104" t="s">
        <v>788</v>
      </c>
      <c r="B67" s="33" t="s">
        <v>783</v>
      </c>
      <c r="C67" s="34">
        <v>150</v>
      </c>
      <c r="D67" s="35">
        <v>2</v>
      </c>
      <c r="E67" s="35">
        <v>3.9</v>
      </c>
      <c r="F67" s="35">
        <v>7.8</v>
      </c>
      <c r="G67" s="36">
        <v>74</v>
      </c>
      <c r="H67" s="35">
        <v>39.6</v>
      </c>
      <c r="I67" s="35">
        <v>51</v>
      </c>
      <c r="J67" s="35">
        <v>1</v>
      </c>
      <c r="K67" s="35">
        <v>5.5</v>
      </c>
      <c r="L67" s="37" t="s">
        <v>784</v>
      </c>
      <c r="M67" s="186" t="s">
        <v>789</v>
      </c>
      <c r="N67" s="123"/>
    </row>
    <row r="68" spans="1:14" ht="15.75">
      <c r="A68" s="149"/>
      <c r="B68" s="33" t="s">
        <v>790</v>
      </c>
      <c r="C68" s="34">
        <v>110</v>
      </c>
      <c r="D68" s="35">
        <v>2</v>
      </c>
      <c r="E68" s="35">
        <v>2.8</v>
      </c>
      <c r="F68" s="35">
        <v>3.9</v>
      </c>
      <c r="G68" s="36">
        <v>49</v>
      </c>
      <c r="H68" s="35">
        <v>50.9</v>
      </c>
      <c r="I68" s="35">
        <v>15.8</v>
      </c>
      <c r="J68" s="35">
        <v>0.6</v>
      </c>
      <c r="K68" s="35">
        <v>36.5</v>
      </c>
      <c r="L68" s="37" t="s">
        <v>784</v>
      </c>
      <c r="M68" s="186" t="s">
        <v>791</v>
      </c>
      <c r="N68" s="123"/>
    </row>
    <row r="69" spans="1:14" ht="15.75">
      <c r="A69" s="122"/>
      <c r="B69" s="33" t="s">
        <v>790</v>
      </c>
      <c r="C69" s="34">
        <v>120</v>
      </c>
      <c r="D69" s="35">
        <v>2.172</v>
      </c>
      <c r="E69" s="35">
        <v>3.108</v>
      </c>
      <c r="F69" s="35">
        <v>4.236</v>
      </c>
      <c r="G69" s="36">
        <v>54</v>
      </c>
      <c r="H69" s="35">
        <v>55</v>
      </c>
      <c r="I69" s="35">
        <v>17.2</v>
      </c>
      <c r="J69" s="35">
        <v>0.7</v>
      </c>
      <c r="K69" s="35">
        <v>39.8</v>
      </c>
      <c r="L69" s="37" t="s">
        <v>784</v>
      </c>
      <c r="M69" s="186" t="s">
        <v>792</v>
      </c>
      <c r="N69" s="123"/>
    </row>
    <row r="70" spans="1:14" ht="15.75">
      <c r="A70" s="104" t="s">
        <v>793</v>
      </c>
      <c r="B70" s="33" t="s">
        <v>790</v>
      </c>
      <c r="C70" s="34">
        <v>130</v>
      </c>
      <c r="D70" s="35">
        <v>2.4</v>
      </c>
      <c r="E70" s="35">
        <v>3.4</v>
      </c>
      <c r="F70" s="35">
        <v>4.6</v>
      </c>
      <c r="G70" s="36">
        <v>58</v>
      </c>
      <c r="H70" s="35">
        <v>60</v>
      </c>
      <c r="I70" s="35">
        <v>18.6</v>
      </c>
      <c r="J70" s="35">
        <v>0.7</v>
      </c>
      <c r="K70" s="35">
        <v>43.1</v>
      </c>
      <c r="L70" s="37" t="s">
        <v>784</v>
      </c>
      <c r="M70" s="186" t="s">
        <v>794</v>
      </c>
      <c r="N70" s="123"/>
    </row>
    <row r="71" spans="1:14" ht="15.75">
      <c r="A71" s="104"/>
      <c r="B71" s="33" t="s">
        <v>790</v>
      </c>
      <c r="C71" s="34">
        <v>150</v>
      </c>
      <c r="D71" s="35">
        <v>2.715</v>
      </c>
      <c r="E71" s="35">
        <v>3.885</v>
      </c>
      <c r="F71" s="35">
        <v>5.295</v>
      </c>
      <c r="G71" s="36">
        <v>67.5</v>
      </c>
      <c r="H71" s="35">
        <v>69.4</v>
      </c>
      <c r="I71" s="35">
        <v>21.5</v>
      </c>
      <c r="J71" s="35">
        <v>0.9</v>
      </c>
      <c r="K71" s="35">
        <v>49.8</v>
      </c>
      <c r="L71" s="37" t="s">
        <v>784</v>
      </c>
      <c r="M71" s="186" t="s">
        <v>795</v>
      </c>
      <c r="N71" s="123"/>
    </row>
    <row r="72" spans="1:14" ht="15.75">
      <c r="A72" s="122"/>
      <c r="B72" s="33" t="s">
        <v>796</v>
      </c>
      <c r="C72" s="34">
        <v>110</v>
      </c>
      <c r="D72" s="35">
        <v>1.2</v>
      </c>
      <c r="E72" s="35">
        <v>2.9</v>
      </c>
      <c r="F72" s="35">
        <v>4.1</v>
      </c>
      <c r="G72" s="36">
        <v>47</v>
      </c>
      <c r="H72" s="35">
        <v>29.8</v>
      </c>
      <c r="I72" s="35">
        <v>15.3</v>
      </c>
      <c r="J72" s="35">
        <v>0.4</v>
      </c>
      <c r="K72" s="35">
        <v>7.2</v>
      </c>
      <c r="L72" s="37" t="s">
        <v>784</v>
      </c>
      <c r="M72" s="186" t="s">
        <v>797</v>
      </c>
      <c r="N72" s="123"/>
    </row>
    <row r="73" spans="1:14" ht="15.75">
      <c r="A73" s="104" t="s">
        <v>798</v>
      </c>
      <c r="B73" s="33" t="s">
        <v>796</v>
      </c>
      <c r="C73" s="34">
        <v>120</v>
      </c>
      <c r="D73" s="35">
        <v>1.4</v>
      </c>
      <c r="E73" s="35">
        <v>3.1</v>
      </c>
      <c r="F73" s="35">
        <v>4.4</v>
      </c>
      <c r="G73" s="36">
        <v>52</v>
      </c>
      <c r="H73" s="35">
        <v>32.5</v>
      </c>
      <c r="I73" s="35">
        <v>16.7</v>
      </c>
      <c r="J73" s="35">
        <v>0.5</v>
      </c>
      <c r="K73" s="35">
        <v>7.9</v>
      </c>
      <c r="L73" s="37" t="s">
        <v>784</v>
      </c>
      <c r="M73" s="186" t="s">
        <v>799</v>
      </c>
      <c r="N73" s="123"/>
    </row>
    <row r="74" spans="1:14" ht="15.75">
      <c r="A74" s="149"/>
      <c r="B74" s="33" t="s">
        <v>796</v>
      </c>
      <c r="C74" s="34">
        <v>130</v>
      </c>
      <c r="D74" s="35">
        <v>1.5</v>
      </c>
      <c r="E74" s="35">
        <v>3.4</v>
      </c>
      <c r="F74" s="35">
        <v>4.8</v>
      </c>
      <c r="G74" s="36">
        <v>56</v>
      </c>
      <c r="H74" s="35">
        <v>35.2</v>
      </c>
      <c r="I74" s="35">
        <v>18.1</v>
      </c>
      <c r="J74" s="35">
        <v>0.5</v>
      </c>
      <c r="K74" s="35">
        <v>8.5</v>
      </c>
      <c r="L74" s="37" t="s">
        <v>784</v>
      </c>
      <c r="M74" s="186" t="s">
        <v>800</v>
      </c>
      <c r="N74" s="123"/>
    </row>
    <row r="75" spans="1:14" ht="15.75">
      <c r="A75" s="122"/>
      <c r="B75" s="33" t="s">
        <v>796</v>
      </c>
      <c r="C75" s="34">
        <v>150</v>
      </c>
      <c r="D75" s="35">
        <v>1.695</v>
      </c>
      <c r="E75" s="35">
        <v>3.9</v>
      </c>
      <c r="F75" s="35">
        <v>5.535</v>
      </c>
      <c r="G75" s="36">
        <v>65</v>
      </c>
      <c r="H75" s="35">
        <v>40.6</v>
      </c>
      <c r="I75" s="35">
        <v>20.9</v>
      </c>
      <c r="J75" s="35">
        <v>0.6</v>
      </c>
      <c r="K75" s="35">
        <v>9.8</v>
      </c>
      <c r="L75" s="37" t="s">
        <v>784</v>
      </c>
      <c r="M75" s="186" t="s">
        <v>801</v>
      </c>
      <c r="N75" s="123"/>
    </row>
    <row r="76" spans="1:14" ht="15.75">
      <c r="A76" s="122"/>
      <c r="B76" s="33" t="s">
        <v>41</v>
      </c>
      <c r="C76" s="34">
        <v>110</v>
      </c>
      <c r="D76" s="35">
        <v>2.2</v>
      </c>
      <c r="E76" s="35">
        <v>3.5</v>
      </c>
      <c r="F76" s="35">
        <v>115</v>
      </c>
      <c r="G76" s="36">
        <v>101</v>
      </c>
      <c r="H76" s="35">
        <v>27.1</v>
      </c>
      <c r="I76" s="35">
        <v>20.4</v>
      </c>
      <c r="J76" s="35">
        <v>0.7</v>
      </c>
      <c r="K76" s="35">
        <v>13.3</v>
      </c>
      <c r="L76" s="37" t="s">
        <v>42</v>
      </c>
      <c r="M76" s="45"/>
      <c r="N76" s="123"/>
    </row>
    <row r="77" spans="1:14" ht="15.75">
      <c r="A77" s="122"/>
      <c r="B77" s="33" t="s">
        <v>41</v>
      </c>
      <c r="C77" s="34">
        <v>120</v>
      </c>
      <c r="D77" s="35">
        <v>2.5</v>
      </c>
      <c r="E77" s="35">
        <v>3.84</v>
      </c>
      <c r="F77" s="35">
        <v>16.356</v>
      </c>
      <c r="G77" s="36">
        <v>110.4</v>
      </c>
      <c r="H77" s="35">
        <v>29.6</v>
      </c>
      <c r="I77" s="35">
        <v>22.2</v>
      </c>
      <c r="J77" s="35">
        <v>0.8</v>
      </c>
      <c r="K77" s="35">
        <v>14.5</v>
      </c>
      <c r="L77" s="37" t="s">
        <v>42</v>
      </c>
      <c r="M77" s="45"/>
      <c r="N77" s="123"/>
    </row>
    <row r="78" spans="1:14" ht="15.75">
      <c r="A78" s="122"/>
      <c r="B78" s="33" t="s">
        <v>41</v>
      </c>
      <c r="C78" s="34">
        <v>130</v>
      </c>
      <c r="D78" s="187">
        <v>2.65</v>
      </c>
      <c r="E78" s="187">
        <v>4.16</v>
      </c>
      <c r="F78" s="187">
        <v>17.72</v>
      </c>
      <c r="G78" s="36">
        <v>119.16</v>
      </c>
      <c r="H78" s="187">
        <v>32</v>
      </c>
      <c r="I78" s="188">
        <v>24</v>
      </c>
      <c r="J78" s="35">
        <v>0.9</v>
      </c>
      <c r="K78" s="35">
        <v>15.7</v>
      </c>
      <c r="L78" s="37" t="s">
        <v>42</v>
      </c>
      <c r="M78" s="45"/>
      <c r="N78" s="123"/>
    </row>
    <row r="79" spans="1:14" ht="15.75">
      <c r="A79" s="122"/>
      <c r="B79" s="33" t="s">
        <v>41</v>
      </c>
      <c r="C79" s="34">
        <v>140</v>
      </c>
      <c r="D79" s="35">
        <v>2.9</v>
      </c>
      <c r="E79" s="35">
        <v>4.5</v>
      </c>
      <c r="F79" s="35">
        <v>19.1</v>
      </c>
      <c r="G79" s="36">
        <v>129</v>
      </c>
      <c r="H79" s="35">
        <v>34.5</v>
      </c>
      <c r="I79" s="35">
        <v>25.9</v>
      </c>
      <c r="J79" s="35">
        <v>0.9</v>
      </c>
      <c r="K79" s="35">
        <v>17</v>
      </c>
      <c r="L79" s="37" t="s">
        <v>42</v>
      </c>
      <c r="M79" s="45"/>
      <c r="N79" s="123"/>
    </row>
    <row r="80" spans="1:14" ht="15.75">
      <c r="A80" s="104" t="s">
        <v>802</v>
      </c>
      <c r="B80" s="33" t="s">
        <v>41</v>
      </c>
      <c r="C80" s="34">
        <v>150</v>
      </c>
      <c r="D80" s="35">
        <v>3.06</v>
      </c>
      <c r="E80" s="35">
        <v>4.8</v>
      </c>
      <c r="F80" s="35">
        <v>20.445</v>
      </c>
      <c r="G80" s="36">
        <v>138</v>
      </c>
      <c r="H80" s="35">
        <v>37</v>
      </c>
      <c r="I80" s="35">
        <v>27.8</v>
      </c>
      <c r="J80" s="35">
        <v>1</v>
      </c>
      <c r="K80" s="35">
        <v>18.2</v>
      </c>
      <c r="L80" s="37" t="s">
        <v>42</v>
      </c>
      <c r="M80" s="45"/>
      <c r="N80" s="123"/>
    </row>
    <row r="81" spans="1:14" ht="15.75">
      <c r="A81" s="104"/>
      <c r="B81" s="33" t="s">
        <v>41</v>
      </c>
      <c r="C81" s="34">
        <v>75</v>
      </c>
      <c r="D81" s="35">
        <v>1.5</v>
      </c>
      <c r="E81" s="35">
        <v>2.4</v>
      </c>
      <c r="F81" s="35">
        <v>10</v>
      </c>
      <c r="G81" s="36">
        <v>70</v>
      </c>
      <c r="H81" s="35">
        <v>18</v>
      </c>
      <c r="I81" s="35">
        <v>15</v>
      </c>
      <c r="J81" s="35">
        <v>0.5</v>
      </c>
      <c r="K81" s="35">
        <v>9</v>
      </c>
      <c r="L81" s="37" t="s">
        <v>42</v>
      </c>
      <c r="M81" s="45"/>
      <c r="N81" s="123"/>
    </row>
    <row r="82" spans="1:14" ht="15.75">
      <c r="A82" s="104"/>
      <c r="B82" s="33" t="s">
        <v>41</v>
      </c>
      <c r="C82" s="34">
        <v>60</v>
      </c>
      <c r="D82" s="35">
        <v>1.5</v>
      </c>
      <c r="E82" s="35">
        <v>1.8</v>
      </c>
      <c r="F82" s="35">
        <v>8.2</v>
      </c>
      <c r="G82" s="36">
        <v>55</v>
      </c>
      <c r="H82" s="35">
        <v>15</v>
      </c>
      <c r="I82" s="35">
        <v>11</v>
      </c>
      <c r="J82" s="35">
        <v>0.4</v>
      </c>
      <c r="K82" s="35">
        <v>7</v>
      </c>
      <c r="L82" s="37" t="s">
        <v>42</v>
      </c>
      <c r="M82" s="45"/>
      <c r="N82" s="123"/>
    </row>
    <row r="83" spans="1:14" ht="15.75">
      <c r="A83" s="104"/>
      <c r="B83" s="33" t="s">
        <v>803</v>
      </c>
      <c r="C83" s="34">
        <v>110</v>
      </c>
      <c r="D83" s="35">
        <v>2.1</v>
      </c>
      <c r="E83" s="35">
        <v>3.4</v>
      </c>
      <c r="F83" s="35">
        <v>13.2</v>
      </c>
      <c r="G83" s="36">
        <v>92</v>
      </c>
      <c r="H83" s="35">
        <v>27.5</v>
      </c>
      <c r="I83" s="35">
        <v>23.8</v>
      </c>
      <c r="J83" s="35">
        <v>0.7</v>
      </c>
      <c r="K83" s="35">
        <v>11.5</v>
      </c>
      <c r="L83" s="37" t="s">
        <v>804</v>
      </c>
      <c r="M83" s="45"/>
      <c r="N83" s="123"/>
    </row>
    <row r="84" spans="1:14" ht="15.75">
      <c r="A84" s="122"/>
      <c r="B84" s="33" t="s">
        <v>803</v>
      </c>
      <c r="C84" s="34">
        <v>130</v>
      </c>
      <c r="D84" s="35">
        <v>2.5</v>
      </c>
      <c r="E84" s="35">
        <v>4</v>
      </c>
      <c r="F84" s="35">
        <v>15.6</v>
      </c>
      <c r="G84" s="36">
        <v>108</v>
      </c>
      <c r="H84" s="35">
        <v>32.5</v>
      </c>
      <c r="I84" s="35">
        <v>28.1</v>
      </c>
      <c r="J84" s="35">
        <v>0.9</v>
      </c>
      <c r="K84" s="35">
        <v>13.6</v>
      </c>
      <c r="L84" s="37" t="s">
        <v>804</v>
      </c>
      <c r="M84" s="45"/>
      <c r="N84" s="123"/>
    </row>
    <row r="85" spans="1:14" ht="15.75">
      <c r="A85" s="122"/>
      <c r="B85" s="33" t="s">
        <v>803</v>
      </c>
      <c r="C85" s="34">
        <v>120</v>
      </c>
      <c r="D85" s="35">
        <v>2.292</v>
      </c>
      <c r="E85" s="35">
        <v>3.696</v>
      </c>
      <c r="F85" s="35">
        <v>14.411999999999999</v>
      </c>
      <c r="G85" s="36">
        <v>100</v>
      </c>
      <c r="H85" s="35">
        <v>30</v>
      </c>
      <c r="I85" s="35">
        <v>26</v>
      </c>
      <c r="J85" s="35">
        <v>8</v>
      </c>
      <c r="K85" s="35">
        <v>12.6</v>
      </c>
      <c r="L85" s="37" t="s">
        <v>804</v>
      </c>
      <c r="M85" s="45"/>
      <c r="N85" s="123"/>
    </row>
    <row r="86" spans="1:14" ht="15.75">
      <c r="A86" s="122"/>
      <c r="B86" s="33" t="s">
        <v>803</v>
      </c>
      <c r="C86" s="34">
        <v>150</v>
      </c>
      <c r="D86" s="35">
        <v>2.865</v>
      </c>
      <c r="E86" s="35">
        <v>4.62</v>
      </c>
      <c r="F86" s="35">
        <v>18.015</v>
      </c>
      <c r="G86" s="36">
        <v>126</v>
      </c>
      <c r="H86" s="35">
        <v>37.5</v>
      </c>
      <c r="I86" s="35">
        <v>32.5</v>
      </c>
      <c r="J86" s="35">
        <v>1</v>
      </c>
      <c r="K86" s="35">
        <v>15.8</v>
      </c>
      <c r="L86" s="37" t="s">
        <v>804</v>
      </c>
      <c r="M86" s="45"/>
      <c r="N86" s="123"/>
    </row>
    <row r="87" spans="1:14" ht="15.75">
      <c r="A87" s="122"/>
      <c r="B87" s="33" t="s">
        <v>805</v>
      </c>
      <c r="C87" s="34">
        <v>110</v>
      </c>
      <c r="D87" s="35">
        <v>1.8</v>
      </c>
      <c r="E87" s="35">
        <v>0.7</v>
      </c>
      <c r="F87" s="35">
        <v>6.1</v>
      </c>
      <c r="G87" s="36">
        <v>38</v>
      </c>
      <c r="H87" s="35">
        <v>49.7</v>
      </c>
      <c r="I87" s="35">
        <v>33.7</v>
      </c>
      <c r="J87" s="35">
        <v>0.6</v>
      </c>
      <c r="K87" s="35">
        <v>3.7</v>
      </c>
      <c r="L87" s="37" t="s">
        <v>806</v>
      </c>
      <c r="M87" s="45"/>
      <c r="N87" s="123"/>
    </row>
    <row r="88" spans="1:14" ht="15.75">
      <c r="A88" s="122"/>
      <c r="B88" s="33" t="s">
        <v>805</v>
      </c>
      <c r="C88" s="34">
        <v>130</v>
      </c>
      <c r="D88" s="35">
        <v>2.1</v>
      </c>
      <c r="E88" s="35">
        <v>0.8</v>
      </c>
      <c r="F88" s="35">
        <v>7.2</v>
      </c>
      <c r="G88" s="36">
        <v>45.5</v>
      </c>
      <c r="H88" s="35">
        <v>58.7</v>
      </c>
      <c r="I88" s="35">
        <v>39.8</v>
      </c>
      <c r="J88" s="35">
        <v>0.7</v>
      </c>
      <c r="K88" s="35">
        <v>4.4</v>
      </c>
      <c r="L88" s="37" t="s">
        <v>806</v>
      </c>
      <c r="M88" s="45"/>
      <c r="N88" s="123"/>
    </row>
    <row r="89" spans="1:14" ht="15.75">
      <c r="A89" s="122"/>
      <c r="B89" s="33" t="s">
        <v>805</v>
      </c>
      <c r="C89" s="34">
        <v>120</v>
      </c>
      <c r="D89" s="35">
        <v>1.9679999999999997</v>
      </c>
      <c r="E89" s="35">
        <v>0.804</v>
      </c>
      <c r="F89" s="35">
        <v>6.7</v>
      </c>
      <c r="G89" s="36">
        <v>42</v>
      </c>
      <c r="H89" s="35">
        <v>54.2</v>
      </c>
      <c r="I89" s="35">
        <v>36.8</v>
      </c>
      <c r="J89" s="35">
        <v>0.6</v>
      </c>
      <c r="K89" s="35">
        <v>4</v>
      </c>
      <c r="L89" s="37" t="s">
        <v>806</v>
      </c>
      <c r="M89" s="45"/>
      <c r="N89" s="123"/>
    </row>
    <row r="90" spans="1:14" ht="15.75">
      <c r="A90" s="122"/>
      <c r="B90" s="33" t="s">
        <v>805</v>
      </c>
      <c r="C90" s="34">
        <v>150</v>
      </c>
      <c r="D90" s="35">
        <v>2.46</v>
      </c>
      <c r="E90" s="35">
        <v>1.005</v>
      </c>
      <c r="F90" s="35">
        <v>8.3</v>
      </c>
      <c r="G90" s="36">
        <v>52</v>
      </c>
      <c r="H90" s="35">
        <v>67.8</v>
      </c>
      <c r="I90" s="35">
        <v>46</v>
      </c>
      <c r="J90" s="35">
        <v>0.8</v>
      </c>
      <c r="K90" s="35">
        <v>5</v>
      </c>
      <c r="L90" s="37" t="s">
        <v>806</v>
      </c>
      <c r="M90" s="45"/>
      <c r="N90" s="123"/>
    </row>
    <row r="91" spans="1:14" ht="15.75">
      <c r="A91" s="122"/>
      <c r="B91" s="33" t="s">
        <v>807</v>
      </c>
      <c r="C91" s="34">
        <v>110</v>
      </c>
      <c r="D91" s="35">
        <v>1.4</v>
      </c>
      <c r="E91" s="35">
        <v>3.7</v>
      </c>
      <c r="F91" s="35">
        <v>3.4</v>
      </c>
      <c r="G91" s="36">
        <v>66</v>
      </c>
      <c r="H91" s="35">
        <v>29.5</v>
      </c>
      <c r="I91" s="35">
        <v>37.4</v>
      </c>
      <c r="J91" s="35">
        <v>0.6</v>
      </c>
      <c r="K91" s="35">
        <v>4.2</v>
      </c>
      <c r="L91" s="37" t="s">
        <v>109</v>
      </c>
      <c r="M91" s="33" t="s">
        <v>808</v>
      </c>
      <c r="N91" s="123"/>
    </row>
    <row r="92" spans="1:14" ht="15.75">
      <c r="A92" s="122"/>
      <c r="B92" s="33" t="s">
        <v>807</v>
      </c>
      <c r="C92" s="34">
        <v>120</v>
      </c>
      <c r="D92" s="35">
        <v>1.572</v>
      </c>
      <c r="E92" s="35">
        <v>4.0440000000000005</v>
      </c>
      <c r="F92" s="35">
        <v>7.3</v>
      </c>
      <c r="G92" s="36">
        <v>72</v>
      </c>
      <c r="H92" s="35">
        <v>32.2</v>
      </c>
      <c r="I92" s="35">
        <v>40.8</v>
      </c>
      <c r="J92" s="35">
        <v>0.7</v>
      </c>
      <c r="K92" s="35">
        <v>4.6</v>
      </c>
      <c r="L92" s="37" t="s">
        <v>109</v>
      </c>
      <c r="M92" s="33" t="s">
        <v>809</v>
      </c>
      <c r="N92" s="123"/>
    </row>
    <row r="93" spans="1:14" ht="15.75">
      <c r="A93" s="122"/>
      <c r="B93" s="33" t="s">
        <v>807</v>
      </c>
      <c r="C93" s="34">
        <v>130</v>
      </c>
      <c r="D93" s="35">
        <v>1.7</v>
      </c>
      <c r="E93" s="35">
        <v>4.4</v>
      </c>
      <c r="F93" s="35">
        <v>4</v>
      </c>
      <c r="G93" s="36">
        <v>78</v>
      </c>
      <c r="H93" s="35">
        <v>34.9</v>
      </c>
      <c r="I93" s="35">
        <v>44.2</v>
      </c>
      <c r="J93" s="35">
        <v>0.7</v>
      </c>
      <c r="K93" s="35">
        <v>5</v>
      </c>
      <c r="L93" s="37" t="s">
        <v>109</v>
      </c>
      <c r="M93" s="33" t="s">
        <v>810</v>
      </c>
      <c r="N93" s="123"/>
    </row>
    <row r="94" spans="1:14" ht="15.75">
      <c r="A94" s="104" t="s">
        <v>811</v>
      </c>
      <c r="B94" s="33" t="s">
        <v>807</v>
      </c>
      <c r="C94" s="34">
        <v>150</v>
      </c>
      <c r="D94" s="35">
        <v>1.965</v>
      </c>
      <c r="E94" s="35">
        <v>5.055</v>
      </c>
      <c r="F94" s="35">
        <v>9.1</v>
      </c>
      <c r="G94" s="36">
        <v>90</v>
      </c>
      <c r="H94" s="35">
        <v>40.3</v>
      </c>
      <c r="I94" s="35">
        <v>51</v>
      </c>
      <c r="J94" s="35">
        <v>0.9</v>
      </c>
      <c r="K94" s="35">
        <v>5.8</v>
      </c>
      <c r="L94" s="37" t="s">
        <v>109</v>
      </c>
      <c r="M94" s="33" t="s">
        <v>812</v>
      </c>
      <c r="N94" s="123"/>
    </row>
    <row r="95" spans="1:14" ht="15.75">
      <c r="A95" s="104"/>
      <c r="B95" s="33" t="s">
        <v>108</v>
      </c>
      <c r="C95" s="34">
        <v>110</v>
      </c>
      <c r="D95" s="35">
        <v>1.7</v>
      </c>
      <c r="E95" s="35">
        <v>3.7</v>
      </c>
      <c r="F95" s="35">
        <v>8.5</v>
      </c>
      <c r="G95" s="36">
        <v>74</v>
      </c>
      <c r="H95" s="35">
        <v>40.1</v>
      </c>
      <c r="I95" s="35">
        <v>21.6</v>
      </c>
      <c r="J95" s="35">
        <v>1.3</v>
      </c>
      <c r="K95" s="35">
        <v>8.4</v>
      </c>
      <c r="L95" s="37" t="s">
        <v>109</v>
      </c>
      <c r="M95" s="33" t="s">
        <v>813</v>
      </c>
      <c r="N95" s="123"/>
    </row>
    <row r="96" spans="1:14" ht="15.75">
      <c r="A96" s="122"/>
      <c r="B96" s="33" t="s">
        <v>108</v>
      </c>
      <c r="C96" s="34">
        <v>130</v>
      </c>
      <c r="D96" s="35">
        <v>2</v>
      </c>
      <c r="E96" s="35">
        <v>4.4</v>
      </c>
      <c r="F96" s="35">
        <v>10.1</v>
      </c>
      <c r="G96" s="36">
        <v>88</v>
      </c>
      <c r="H96" s="35">
        <v>47.4</v>
      </c>
      <c r="I96" s="35">
        <v>25.5</v>
      </c>
      <c r="J96" s="35">
        <v>1.5</v>
      </c>
      <c r="K96" s="35">
        <v>9.9</v>
      </c>
      <c r="L96" s="37" t="s">
        <v>109</v>
      </c>
      <c r="M96" s="33" t="s">
        <v>814</v>
      </c>
      <c r="N96" s="123"/>
    </row>
    <row r="97" spans="1:14" ht="15.75">
      <c r="A97" s="104" t="s">
        <v>815</v>
      </c>
      <c r="B97" s="33" t="s">
        <v>108</v>
      </c>
      <c r="C97" s="34">
        <v>120</v>
      </c>
      <c r="D97" s="35">
        <v>1.9</v>
      </c>
      <c r="E97" s="35">
        <v>4.0440000000000005</v>
      </c>
      <c r="F97" s="35">
        <v>9.3</v>
      </c>
      <c r="G97" s="36">
        <v>81</v>
      </c>
      <c r="H97" s="35">
        <v>43.7</v>
      </c>
      <c r="I97" s="35">
        <v>23.6</v>
      </c>
      <c r="J97" s="35">
        <v>1.4</v>
      </c>
      <c r="K97" s="35">
        <v>9.2</v>
      </c>
      <c r="L97" s="37" t="s">
        <v>109</v>
      </c>
      <c r="M97" s="33" t="s">
        <v>816</v>
      </c>
      <c r="N97" s="123"/>
    </row>
    <row r="98" spans="1:14" ht="15.75">
      <c r="A98" s="104"/>
      <c r="B98" s="33" t="s">
        <v>108</v>
      </c>
      <c r="C98" s="34">
        <v>150</v>
      </c>
      <c r="D98" s="35">
        <v>2.4</v>
      </c>
      <c r="E98" s="35">
        <v>5</v>
      </c>
      <c r="F98" s="35">
        <v>11.6</v>
      </c>
      <c r="G98" s="36">
        <v>101</v>
      </c>
      <c r="H98" s="35">
        <v>54.7</v>
      </c>
      <c r="I98" s="35">
        <v>29.5</v>
      </c>
      <c r="J98" s="35">
        <v>1.8</v>
      </c>
      <c r="K98" s="35">
        <v>11.5</v>
      </c>
      <c r="L98" s="37" t="s">
        <v>109</v>
      </c>
      <c r="M98" s="33" t="s">
        <v>817</v>
      </c>
      <c r="N98" s="123"/>
    </row>
    <row r="99" spans="1:14" ht="15.75">
      <c r="A99" s="122"/>
      <c r="B99" s="33" t="s">
        <v>818</v>
      </c>
      <c r="C99" s="34">
        <v>110</v>
      </c>
      <c r="D99" s="35">
        <v>1.6</v>
      </c>
      <c r="E99" s="35">
        <v>1.7</v>
      </c>
      <c r="F99" s="35">
        <v>7.1</v>
      </c>
      <c r="G99" s="36">
        <v>50</v>
      </c>
      <c r="H99" s="35">
        <v>39.4</v>
      </c>
      <c r="I99" s="35">
        <v>31.4</v>
      </c>
      <c r="J99" s="35">
        <v>0.5</v>
      </c>
      <c r="K99" s="35">
        <v>3.3</v>
      </c>
      <c r="L99" s="37" t="s">
        <v>819</v>
      </c>
      <c r="M99" s="33" t="s">
        <v>820</v>
      </c>
      <c r="N99" s="123"/>
    </row>
    <row r="100" spans="1:14" ht="15.75">
      <c r="A100" s="122"/>
      <c r="B100" s="33" t="s">
        <v>818</v>
      </c>
      <c r="C100" s="34">
        <v>130</v>
      </c>
      <c r="D100" s="35">
        <v>1.9</v>
      </c>
      <c r="E100" s="35">
        <v>2</v>
      </c>
      <c r="F100" s="35">
        <v>8.4</v>
      </c>
      <c r="G100" s="36">
        <v>59</v>
      </c>
      <c r="H100" s="35">
        <v>46.6</v>
      </c>
      <c r="I100" s="35">
        <v>37.1</v>
      </c>
      <c r="J100" s="35">
        <v>0.6</v>
      </c>
      <c r="K100" s="35">
        <v>3.9</v>
      </c>
      <c r="L100" s="37" t="s">
        <v>819</v>
      </c>
      <c r="M100" s="33" t="s">
        <v>821</v>
      </c>
      <c r="N100" s="123"/>
    </row>
    <row r="101" spans="1:14" ht="15.75">
      <c r="A101" s="122"/>
      <c r="B101" s="33" t="s">
        <v>818</v>
      </c>
      <c r="C101" s="34">
        <v>120</v>
      </c>
      <c r="D101" s="35">
        <v>1.8</v>
      </c>
      <c r="E101" s="35">
        <v>1.8</v>
      </c>
      <c r="F101" s="35">
        <v>7.763999999999999</v>
      </c>
      <c r="G101" s="36">
        <v>54</v>
      </c>
      <c r="H101" s="35">
        <v>43.1</v>
      </c>
      <c r="I101" s="35">
        <v>34.3</v>
      </c>
      <c r="J101" s="35">
        <v>0.6</v>
      </c>
      <c r="K101" s="35">
        <v>3.6</v>
      </c>
      <c r="L101" s="37" t="s">
        <v>819</v>
      </c>
      <c r="M101" s="33" t="s">
        <v>822</v>
      </c>
      <c r="N101" s="123"/>
    </row>
    <row r="102" spans="1:14" ht="15.75">
      <c r="A102" s="122"/>
      <c r="B102" s="33" t="s">
        <v>818</v>
      </c>
      <c r="C102" s="34">
        <v>150</v>
      </c>
      <c r="D102" s="35">
        <v>2.25</v>
      </c>
      <c r="E102" s="35">
        <v>2.25</v>
      </c>
      <c r="F102" s="35">
        <v>9.705</v>
      </c>
      <c r="G102" s="36">
        <v>67.5</v>
      </c>
      <c r="H102" s="35">
        <v>53.9</v>
      </c>
      <c r="I102" s="35">
        <v>42.9</v>
      </c>
      <c r="J102" s="35">
        <v>0.7</v>
      </c>
      <c r="K102" s="35">
        <v>4.5</v>
      </c>
      <c r="L102" s="37" t="s">
        <v>819</v>
      </c>
      <c r="M102" s="33" t="s">
        <v>823</v>
      </c>
      <c r="N102" s="123"/>
    </row>
    <row r="103" spans="1:14" ht="15.75">
      <c r="A103" s="104" t="s">
        <v>824</v>
      </c>
      <c r="B103" s="33" t="s">
        <v>825</v>
      </c>
      <c r="C103" s="34">
        <v>110</v>
      </c>
      <c r="D103" s="35">
        <v>1.8</v>
      </c>
      <c r="E103" s="35">
        <v>1.7</v>
      </c>
      <c r="F103" s="35">
        <v>7.4</v>
      </c>
      <c r="G103" s="36">
        <v>52</v>
      </c>
      <c r="H103" s="35">
        <v>46.3</v>
      </c>
      <c r="I103" s="35">
        <v>32</v>
      </c>
      <c r="J103" s="35">
        <v>0.5</v>
      </c>
      <c r="K103" s="35">
        <v>3.4</v>
      </c>
      <c r="L103" s="37" t="s">
        <v>819</v>
      </c>
      <c r="M103" s="33" t="s">
        <v>826</v>
      </c>
      <c r="N103" s="123"/>
    </row>
    <row r="104" spans="1:14" ht="15.75">
      <c r="A104" s="104"/>
      <c r="B104" s="33" t="s">
        <v>825</v>
      </c>
      <c r="C104" s="34">
        <v>130</v>
      </c>
      <c r="D104" s="35">
        <v>2.1</v>
      </c>
      <c r="E104" s="35">
        <v>2</v>
      </c>
      <c r="F104" s="35">
        <v>10.1</v>
      </c>
      <c r="G104" s="36">
        <v>67</v>
      </c>
      <c r="H104" s="35">
        <v>56.3</v>
      </c>
      <c r="I104" s="35">
        <v>22.6</v>
      </c>
      <c r="J104" s="35">
        <v>1.2</v>
      </c>
      <c r="K104" s="35">
        <v>7.8</v>
      </c>
      <c r="L104" s="37" t="s">
        <v>819</v>
      </c>
      <c r="M104" s="33" t="s">
        <v>826</v>
      </c>
      <c r="N104" s="123"/>
    </row>
    <row r="105" spans="1:14" ht="15.75">
      <c r="A105" s="122"/>
      <c r="B105" s="33" t="s">
        <v>825</v>
      </c>
      <c r="C105" s="34">
        <v>120</v>
      </c>
      <c r="D105" s="35">
        <v>1.98</v>
      </c>
      <c r="E105" s="35">
        <v>1.8</v>
      </c>
      <c r="F105" s="35">
        <v>9.347999999999999</v>
      </c>
      <c r="G105" s="36">
        <v>61.2</v>
      </c>
      <c r="H105" s="35">
        <v>52</v>
      </c>
      <c r="I105" s="35">
        <v>20.9</v>
      </c>
      <c r="J105" s="35">
        <v>1.1</v>
      </c>
      <c r="K105" s="35">
        <v>7.2</v>
      </c>
      <c r="L105" s="37" t="s">
        <v>819</v>
      </c>
      <c r="M105" s="33" t="s">
        <v>827</v>
      </c>
      <c r="N105" s="123"/>
    </row>
    <row r="106" spans="1:14" ht="15.75">
      <c r="A106" s="104" t="s">
        <v>828</v>
      </c>
      <c r="B106" s="33" t="s">
        <v>825</v>
      </c>
      <c r="C106" s="34">
        <v>150</v>
      </c>
      <c r="D106" s="35">
        <v>2.475</v>
      </c>
      <c r="E106" s="35">
        <v>2.25</v>
      </c>
      <c r="F106" s="35">
        <v>11.685</v>
      </c>
      <c r="G106" s="36">
        <v>76.5</v>
      </c>
      <c r="H106" s="35">
        <v>65</v>
      </c>
      <c r="I106" s="35">
        <v>26.1</v>
      </c>
      <c r="J106" s="35">
        <v>1.4</v>
      </c>
      <c r="K106" s="35">
        <v>9</v>
      </c>
      <c r="L106" s="37" t="s">
        <v>819</v>
      </c>
      <c r="M106" s="33" t="s">
        <v>829</v>
      </c>
      <c r="N106" s="123"/>
    </row>
    <row r="107" spans="1:14" ht="15.75">
      <c r="A107" s="104"/>
      <c r="B107" s="33" t="s">
        <v>818</v>
      </c>
      <c r="C107" s="34">
        <v>110</v>
      </c>
      <c r="D107" s="35">
        <v>1.8</v>
      </c>
      <c r="E107" s="35">
        <v>1.7</v>
      </c>
      <c r="F107" s="35">
        <v>7.4</v>
      </c>
      <c r="G107" s="36">
        <v>52</v>
      </c>
      <c r="H107" s="35">
        <v>46.3</v>
      </c>
      <c r="I107" s="35">
        <v>32</v>
      </c>
      <c r="J107" s="35">
        <v>0.5</v>
      </c>
      <c r="K107" s="35">
        <v>3.4</v>
      </c>
      <c r="L107" s="37" t="s">
        <v>819</v>
      </c>
      <c r="M107" s="33" t="s">
        <v>830</v>
      </c>
      <c r="N107" s="123"/>
    </row>
    <row r="108" spans="1:14" ht="15.75">
      <c r="A108" s="122"/>
      <c r="B108" s="33" t="s">
        <v>818</v>
      </c>
      <c r="C108" s="34">
        <v>130</v>
      </c>
      <c r="D108" s="35">
        <v>2.1</v>
      </c>
      <c r="E108" s="35">
        <v>2</v>
      </c>
      <c r="F108" s="35">
        <v>8.7</v>
      </c>
      <c r="G108" s="36">
        <v>62</v>
      </c>
      <c r="H108" s="35">
        <v>54.7</v>
      </c>
      <c r="I108" s="35">
        <v>37.9</v>
      </c>
      <c r="J108" s="35">
        <v>0.6</v>
      </c>
      <c r="K108" s="35">
        <v>4</v>
      </c>
      <c r="L108" s="37" t="s">
        <v>819</v>
      </c>
      <c r="M108" s="33" t="s">
        <v>831</v>
      </c>
      <c r="N108" s="123"/>
    </row>
    <row r="109" spans="1:14" ht="15.75">
      <c r="A109" s="104" t="s">
        <v>832</v>
      </c>
      <c r="B109" s="33" t="s">
        <v>818</v>
      </c>
      <c r="C109" s="34">
        <v>120</v>
      </c>
      <c r="D109" s="35">
        <v>1.9679999999999997</v>
      </c>
      <c r="E109" s="35">
        <v>1.8960000000000001</v>
      </c>
      <c r="F109" s="35">
        <v>8.028</v>
      </c>
      <c r="G109" s="36">
        <v>57.6</v>
      </c>
      <c r="H109" s="35">
        <v>50.5</v>
      </c>
      <c r="I109" s="35">
        <v>35</v>
      </c>
      <c r="J109" s="35">
        <v>0.6</v>
      </c>
      <c r="K109" s="35">
        <v>3.7</v>
      </c>
      <c r="L109" s="37" t="s">
        <v>819</v>
      </c>
      <c r="M109" s="33" t="s">
        <v>833</v>
      </c>
      <c r="N109" s="123"/>
    </row>
    <row r="110" spans="1:14" ht="15.75">
      <c r="A110" s="104"/>
      <c r="B110" s="33" t="s">
        <v>818</v>
      </c>
      <c r="C110" s="34">
        <v>150</v>
      </c>
      <c r="D110" s="35">
        <v>2.46</v>
      </c>
      <c r="E110" s="35">
        <v>2.37</v>
      </c>
      <c r="F110" s="35">
        <v>10.035</v>
      </c>
      <c r="G110" s="36">
        <v>71</v>
      </c>
      <c r="H110" s="35">
        <v>63.1</v>
      </c>
      <c r="I110" s="35">
        <v>43.7</v>
      </c>
      <c r="J110" s="35">
        <v>0.7</v>
      </c>
      <c r="K110" s="35">
        <v>4.6</v>
      </c>
      <c r="L110" s="37" t="s">
        <v>819</v>
      </c>
      <c r="M110" s="33" t="s">
        <v>834</v>
      </c>
      <c r="N110" s="123"/>
    </row>
    <row r="111" spans="1:14" ht="15.75">
      <c r="A111" s="122"/>
      <c r="B111" s="33" t="s">
        <v>825</v>
      </c>
      <c r="C111" s="34">
        <v>110</v>
      </c>
      <c r="D111" s="35">
        <v>2</v>
      </c>
      <c r="E111" s="35">
        <v>1.7</v>
      </c>
      <c r="F111" s="35">
        <v>8.8</v>
      </c>
      <c r="G111" s="36">
        <v>59</v>
      </c>
      <c r="H111" s="35">
        <v>54.5</v>
      </c>
      <c r="I111" s="35">
        <v>19.8</v>
      </c>
      <c r="J111" s="35">
        <v>1</v>
      </c>
      <c r="K111" s="35">
        <v>6.6</v>
      </c>
      <c r="L111" s="37" t="s">
        <v>819</v>
      </c>
      <c r="M111" s="33" t="s">
        <v>835</v>
      </c>
      <c r="N111" s="123"/>
    </row>
    <row r="112" spans="1:14" ht="15.75">
      <c r="A112" s="104" t="s">
        <v>836</v>
      </c>
      <c r="B112" s="33" t="s">
        <v>825</v>
      </c>
      <c r="C112" s="34">
        <v>130</v>
      </c>
      <c r="D112" s="35">
        <v>2.3</v>
      </c>
      <c r="E112" s="35">
        <v>2</v>
      </c>
      <c r="F112" s="35">
        <v>10.4</v>
      </c>
      <c r="G112" s="36">
        <v>69</v>
      </c>
      <c r="H112" s="35">
        <v>64.4</v>
      </c>
      <c r="I112" s="35">
        <v>23.4</v>
      </c>
      <c r="J112" s="35">
        <v>1.2</v>
      </c>
      <c r="K112" s="35">
        <v>7.8</v>
      </c>
      <c r="L112" s="37" t="s">
        <v>819</v>
      </c>
      <c r="M112" s="33" t="s">
        <v>837</v>
      </c>
      <c r="N112" s="123"/>
    </row>
    <row r="113" spans="1:14" ht="15.75">
      <c r="A113" s="104"/>
      <c r="B113" s="33" t="s">
        <v>825</v>
      </c>
      <c r="C113" s="34">
        <v>120</v>
      </c>
      <c r="D113" s="35">
        <v>2.16</v>
      </c>
      <c r="E113" s="35">
        <v>1.8960000000000001</v>
      </c>
      <c r="F113" s="35">
        <v>9.612</v>
      </c>
      <c r="G113" s="36">
        <v>63.6</v>
      </c>
      <c r="H113" s="35">
        <v>59.4</v>
      </c>
      <c r="I113" s="35">
        <v>21.6</v>
      </c>
      <c r="J113" s="35">
        <v>1.1</v>
      </c>
      <c r="K113" s="35">
        <v>7.3</v>
      </c>
      <c r="L113" s="37" t="s">
        <v>819</v>
      </c>
      <c r="M113" s="33" t="s">
        <v>838</v>
      </c>
      <c r="N113" s="123"/>
    </row>
    <row r="114" spans="1:14" ht="15.75">
      <c r="A114" s="122"/>
      <c r="B114" s="33" t="s">
        <v>825</v>
      </c>
      <c r="C114" s="34">
        <v>150</v>
      </c>
      <c r="D114" s="35">
        <v>2.7</v>
      </c>
      <c r="E114" s="35">
        <v>2.37</v>
      </c>
      <c r="F114" s="35">
        <v>12.015</v>
      </c>
      <c r="G114" s="36">
        <v>81</v>
      </c>
      <c r="H114" s="35">
        <v>74.3</v>
      </c>
      <c r="I114" s="35">
        <v>27</v>
      </c>
      <c r="J114" s="35">
        <v>1.4</v>
      </c>
      <c r="K114" s="35">
        <v>9.1</v>
      </c>
      <c r="L114" s="37" t="s">
        <v>819</v>
      </c>
      <c r="M114" s="33" t="s">
        <v>839</v>
      </c>
      <c r="N114" s="123"/>
    </row>
    <row r="115" spans="1:14" ht="15.75">
      <c r="A115" s="104" t="s">
        <v>840</v>
      </c>
      <c r="B115" s="33" t="s">
        <v>841</v>
      </c>
      <c r="C115" s="34">
        <v>110</v>
      </c>
      <c r="D115" s="35">
        <v>1</v>
      </c>
      <c r="E115" s="35">
        <v>3.5</v>
      </c>
      <c r="F115" s="35">
        <v>9</v>
      </c>
      <c r="G115" s="36">
        <v>72</v>
      </c>
      <c r="H115" s="35">
        <v>27.5</v>
      </c>
      <c r="I115" s="35">
        <v>15.1</v>
      </c>
      <c r="J115" s="35">
        <v>1.8</v>
      </c>
      <c r="K115" s="35">
        <v>8.4</v>
      </c>
      <c r="L115" s="37" t="s">
        <v>842</v>
      </c>
      <c r="M115" s="45"/>
      <c r="N115" s="123"/>
    </row>
    <row r="116" spans="1:14" ht="15.75">
      <c r="A116" s="104"/>
      <c r="B116" s="33" t="s">
        <v>841</v>
      </c>
      <c r="C116" s="34">
        <v>130</v>
      </c>
      <c r="D116" s="35">
        <v>1.2</v>
      </c>
      <c r="E116" s="35">
        <v>4.1</v>
      </c>
      <c r="F116" s="35">
        <v>10.7</v>
      </c>
      <c r="G116" s="36">
        <v>85</v>
      </c>
      <c r="H116" s="35">
        <v>32.5</v>
      </c>
      <c r="I116" s="35">
        <v>17.9</v>
      </c>
      <c r="J116" s="35">
        <v>2.1</v>
      </c>
      <c r="K116" s="35">
        <v>9.9</v>
      </c>
      <c r="L116" s="37" t="s">
        <v>842</v>
      </c>
      <c r="M116" s="45"/>
      <c r="N116" s="123"/>
    </row>
    <row r="117" spans="1:14" ht="15.75">
      <c r="A117" s="122"/>
      <c r="B117" s="33" t="s">
        <v>841</v>
      </c>
      <c r="C117" s="34">
        <v>120</v>
      </c>
      <c r="D117" s="35">
        <v>1.104</v>
      </c>
      <c r="E117" s="35">
        <v>3.78</v>
      </c>
      <c r="F117" s="35">
        <v>9.9</v>
      </c>
      <c r="G117" s="36">
        <v>78</v>
      </c>
      <c r="H117" s="35">
        <v>30.1</v>
      </c>
      <c r="I117" s="35">
        <v>16.5</v>
      </c>
      <c r="J117" s="35">
        <v>1.9</v>
      </c>
      <c r="K117" s="35">
        <v>9.2</v>
      </c>
      <c r="L117" s="37" t="s">
        <v>842</v>
      </c>
      <c r="M117" s="45"/>
      <c r="N117" s="123"/>
    </row>
    <row r="118" spans="1:14" ht="15.75">
      <c r="A118" s="122"/>
      <c r="B118" s="33" t="s">
        <v>841</v>
      </c>
      <c r="C118" s="34">
        <v>150</v>
      </c>
      <c r="D118" s="35">
        <v>1.38</v>
      </c>
      <c r="E118" s="35">
        <v>4.8</v>
      </c>
      <c r="F118" s="35">
        <v>12.3</v>
      </c>
      <c r="G118" s="36">
        <v>98</v>
      </c>
      <c r="H118" s="35">
        <v>37.6</v>
      </c>
      <c r="I118" s="35">
        <v>20.6</v>
      </c>
      <c r="J118" s="35">
        <v>2.4</v>
      </c>
      <c r="K118" s="35">
        <v>11.5</v>
      </c>
      <c r="L118" s="37" t="s">
        <v>842</v>
      </c>
      <c r="M118" s="45"/>
      <c r="N118" s="123"/>
    </row>
    <row r="119" spans="1:14" ht="15.75">
      <c r="A119" s="122"/>
      <c r="B119" s="33" t="s">
        <v>843</v>
      </c>
      <c r="C119" s="34">
        <v>110</v>
      </c>
      <c r="D119" s="35">
        <v>1.6</v>
      </c>
      <c r="E119" s="35">
        <v>2.6</v>
      </c>
      <c r="F119" s="35">
        <v>5.3</v>
      </c>
      <c r="G119" s="36">
        <v>51</v>
      </c>
      <c r="H119" s="35">
        <v>44.2</v>
      </c>
      <c r="I119" s="35">
        <v>16.4</v>
      </c>
      <c r="J119" s="35">
        <v>0.4</v>
      </c>
      <c r="K119" s="35">
        <v>4.2</v>
      </c>
      <c r="L119" s="37" t="s">
        <v>844</v>
      </c>
      <c r="M119" s="33" t="s">
        <v>845</v>
      </c>
      <c r="N119" s="123"/>
    </row>
    <row r="120" spans="1:14" ht="15.75">
      <c r="A120" s="122"/>
      <c r="B120" s="33" t="s">
        <v>843</v>
      </c>
      <c r="C120" s="34">
        <v>130</v>
      </c>
      <c r="D120" s="35">
        <v>1.8</v>
      </c>
      <c r="E120" s="35">
        <v>3.1</v>
      </c>
      <c r="F120" s="35">
        <v>6.2</v>
      </c>
      <c r="G120" s="36">
        <v>60</v>
      </c>
      <c r="H120" s="35">
        <v>52.2</v>
      </c>
      <c r="I120" s="35">
        <v>19.4</v>
      </c>
      <c r="J120" s="35">
        <v>0.5</v>
      </c>
      <c r="K120" s="35">
        <v>4.9</v>
      </c>
      <c r="L120" s="37" t="s">
        <v>844</v>
      </c>
      <c r="M120" s="33" t="s">
        <v>846</v>
      </c>
      <c r="N120" s="123"/>
    </row>
    <row r="121" spans="1:14" ht="15.75">
      <c r="A121" s="104" t="s">
        <v>847</v>
      </c>
      <c r="B121" s="33" t="s">
        <v>843</v>
      </c>
      <c r="C121" s="34">
        <v>120</v>
      </c>
      <c r="D121" s="35">
        <v>1.704</v>
      </c>
      <c r="E121" s="35">
        <v>2.8680000000000003</v>
      </c>
      <c r="F121" s="35">
        <v>5.76</v>
      </c>
      <c r="G121" s="36">
        <v>55.2</v>
      </c>
      <c r="H121" s="35">
        <v>48.2</v>
      </c>
      <c r="I121" s="35">
        <v>17.9</v>
      </c>
      <c r="J121" s="35">
        <v>0.5</v>
      </c>
      <c r="K121" s="35">
        <v>4.5</v>
      </c>
      <c r="L121" s="37" t="s">
        <v>844</v>
      </c>
      <c r="M121" s="33" t="s">
        <v>848</v>
      </c>
      <c r="N121" s="123"/>
    </row>
    <row r="122" spans="1:14" ht="15.75">
      <c r="A122" s="104"/>
      <c r="B122" s="33" t="s">
        <v>843</v>
      </c>
      <c r="C122" s="34">
        <v>150</v>
      </c>
      <c r="D122" s="35">
        <v>2.13</v>
      </c>
      <c r="E122" s="35">
        <v>3.585</v>
      </c>
      <c r="F122" s="35">
        <v>7.2</v>
      </c>
      <c r="G122" s="36">
        <v>69</v>
      </c>
      <c r="H122" s="35">
        <v>60.3</v>
      </c>
      <c r="I122" s="35">
        <v>22.4</v>
      </c>
      <c r="J122" s="35">
        <v>0.6</v>
      </c>
      <c r="K122" s="35">
        <v>5.7</v>
      </c>
      <c r="L122" s="37" t="s">
        <v>844</v>
      </c>
      <c r="M122" s="33" t="s">
        <v>849</v>
      </c>
      <c r="N122" s="123"/>
    </row>
    <row r="123" spans="1:14" ht="15.75">
      <c r="A123" s="122"/>
      <c r="B123" s="33" t="s">
        <v>843</v>
      </c>
      <c r="C123" s="34">
        <v>110</v>
      </c>
      <c r="D123" s="35">
        <v>1.7</v>
      </c>
      <c r="E123" s="35">
        <v>2.7</v>
      </c>
      <c r="F123" s="35">
        <v>5.5</v>
      </c>
      <c r="G123" s="36">
        <v>54</v>
      </c>
      <c r="H123" s="35">
        <v>51.6</v>
      </c>
      <c r="I123" s="35">
        <v>17.2</v>
      </c>
      <c r="J123" s="35">
        <v>0.4</v>
      </c>
      <c r="K123" s="35">
        <v>4.2</v>
      </c>
      <c r="L123" s="37" t="s">
        <v>844</v>
      </c>
      <c r="M123" s="33" t="s">
        <v>850</v>
      </c>
      <c r="N123" s="123"/>
    </row>
    <row r="124" spans="1:14" ht="15.75">
      <c r="A124" s="122"/>
      <c r="B124" s="33" t="s">
        <v>843</v>
      </c>
      <c r="C124" s="34">
        <v>130</v>
      </c>
      <c r="D124" s="35">
        <v>2.1</v>
      </c>
      <c r="E124" s="35">
        <v>3.2</v>
      </c>
      <c r="F124" s="35">
        <v>6.5</v>
      </c>
      <c r="G124" s="36">
        <v>64</v>
      </c>
      <c r="H124" s="35">
        <v>61</v>
      </c>
      <c r="I124" s="35">
        <v>20.3</v>
      </c>
      <c r="J124" s="35">
        <v>0.5</v>
      </c>
      <c r="K124" s="35">
        <v>4.9</v>
      </c>
      <c r="L124" s="37" t="s">
        <v>844</v>
      </c>
      <c r="M124" s="33" t="s">
        <v>850</v>
      </c>
      <c r="N124" s="123"/>
    </row>
    <row r="125" spans="1:14" ht="15.75">
      <c r="A125" s="122"/>
      <c r="B125" s="33" t="s">
        <v>843</v>
      </c>
      <c r="C125" s="34">
        <v>120</v>
      </c>
      <c r="D125" s="35">
        <v>1.8960000000000001</v>
      </c>
      <c r="E125" s="35">
        <v>2.952</v>
      </c>
      <c r="F125" s="35">
        <v>6.048</v>
      </c>
      <c r="G125" s="36">
        <v>58.8</v>
      </c>
      <c r="H125" s="35">
        <v>56.3</v>
      </c>
      <c r="I125" s="35">
        <v>18.8</v>
      </c>
      <c r="J125" s="35">
        <v>0.5</v>
      </c>
      <c r="K125" s="35">
        <v>4.6</v>
      </c>
      <c r="L125" s="37" t="s">
        <v>844</v>
      </c>
      <c r="M125" s="33" t="s">
        <v>851</v>
      </c>
      <c r="N125" s="123"/>
    </row>
    <row r="126" spans="1:14" ht="15.75">
      <c r="A126" s="122"/>
      <c r="B126" s="33" t="s">
        <v>843</v>
      </c>
      <c r="C126" s="34">
        <v>150</v>
      </c>
      <c r="D126" s="35">
        <v>2.37</v>
      </c>
      <c r="E126" s="35">
        <v>3.69</v>
      </c>
      <c r="F126" s="35">
        <v>7.56</v>
      </c>
      <c r="G126" s="36">
        <v>73.5</v>
      </c>
      <c r="H126" s="35">
        <v>70.4</v>
      </c>
      <c r="I126" s="35">
        <v>23.5</v>
      </c>
      <c r="J126" s="35">
        <v>0.6</v>
      </c>
      <c r="K126" s="35">
        <v>5.7</v>
      </c>
      <c r="L126" s="37" t="s">
        <v>844</v>
      </c>
      <c r="M126" s="33" t="s">
        <v>852</v>
      </c>
      <c r="N126" s="123"/>
    </row>
    <row r="127" spans="1:14" ht="15.75">
      <c r="A127" s="122"/>
      <c r="B127" s="33" t="s">
        <v>853</v>
      </c>
      <c r="C127" s="34">
        <v>110</v>
      </c>
      <c r="D127" s="35">
        <v>0.9</v>
      </c>
      <c r="E127" s="35">
        <v>2.8</v>
      </c>
      <c r="F127" s="35">
        <v>5.8</v>
      </c>
      <c r="G127" s="36">
        <v>52</v>
      </c>
      <c r="H127" s="35">
        <v>26.3</v>
      </c>
      <c r="I127" s="35">
        <v>13.8</v>
      </c>
      <c r="J127" s="35">
        <v>1.1</v>
      </c>
      <c r="K127" s="35">
        <v>5.1</v>
      </c>
      <c r="L127" s="37" t="s">
        <v>854</v>
      </c>
      <c r="M127" s="45"/>
      <c r="N127" s="123"/>
    </row>
    <row r="128" spans="1:14" ht="15.75">
      <c r="A128" s="122"/>
      <c r="B128" s="33" t="s">
        <v>853</v>
      </c>
      <c r="C128" s="34">
        <v>130</v>
      </c>
      <c r="D128" s="35">
        <v>1.1</v>
      </c>
      <c r="E128" s="35">
        <v>3.3</v>
      </c>
      <c r="F128" s="35">
        <v>6.9</v>
      </c>
      <c r="G128" s="36">
        <v>62</v>
      </c>
      <c r="H128" s="35">
        <v>31.1</v>
      </c>
      <c r="I128" s="35">
        <v>16.3</v>
      </c>
      <c r="J128" s="35">
        <v>1.3</v>
      </c>
      <c r="K128" s="35">
        <v>6</v>
      </c>
      <c r="L128" s="37" t="s">
        <v>854</v>
      </c>
      <c r="M128" s="45"/>
      <c r="N128" s="123"/>
    </row>
    <row r="129" spans="1:14" ht="15.75">
      <c r="A129" s="122"/>
      <c r="B129" s="33" t="s">
        <v>853</v>
      </c>
      <c r="C129" s="34">
        <v>120</v>
      </c>
      <c r="D129" s="35">
        <v>0.996</v>
      </c>
      <c r="E129" s="35">
        <v>3.048</v>
      </c>
      <c r="F129" s="35">
        <v>6.4</v>
      </c>
      <c r="G129" s="36">
        <v>57</v>
      </c>
      <c r="H129" s="35">
        <v>28.7</v>
      </c>
      <c r="I129" s="35">
        <v>15.1</v>
      </c>
      <c r="J129" s="35">
        <v>1.2</v>
      </c>
      <c r="K129" s="35">
        <v>5.6</v>
      </c>
      <c r="L129" s="37" t="s">
        <v>854</v>
      </c>
      <c r="M129" s="45"/>
      <c r="N129" s="123"/>
    </row>
    <row r="130" spans="1:14" ht="15.75">
      <c r="A130" s="122"/>
      <c r="B130" s="33" t="s">
        <v>853</v>
      </c>
      <c r="C130" s="34">
        <v>150</v>
      </c>
      <c r="D130" s="35">
        <v>1.3</v>
      </c>
      <c r="E130" s="35">
        <v>3.81</v>
      </c>
      <c r="F130" s="35">
        <v>11.67</v>
      </c>
      <c r="G130" s="36">
        <v>85.5</v>
      </c>
      <c r="H130" s="35">
        <v>43.4</v>
      </c>
      <c r="I130" s="35">
        <v>22.9</v>
      </c>
      <c r="J130" s="35">
        <v>1.9</v>
      </c>
      <c r="K130" s="35">
        <v>7</v>
      </c>
      <c r="L130" s="37" t="s">
        <v>854</v>
      </c>
      <c r="M130" s="45"/>
      <c r="N130" s="123"/>
    </row>
    <row r="131" spans="1:14" ht="15.75">
      <c r="A131" s="122"/>
      <c r="B131" s="33" t="s">
        <v>855</v>
      </c>
      <c r="C131" s="34">
        <v>110</v>
      </c>
      <c r="D131" s="35">
        <v>2.8</v>
      </c>
      <c r="E131" s="35">
        <v>2</v>
      </c>
      <c r="F131" s="35">
        <v>18</v>
      </c>
      <c r="G131" s="36">
        <v>101</v>
      </c>
      <c r="H131" s="35">
        <v>78.7</v>
      </c>
      <c r="I131" s="35">
        <v>39.2</v>
      </c>
      <c r="J131" s="35">
        <v>1.1</v>
      </c>
      <c r="K131" s="35">
        <v>4.7</v>
      </c>
      <c r="L131" s="37" t="s">
        <v>856</v>
      </c>
      <c r="M131" s="45"/>
      <c r="N131" s="123"/>
    </row>
    <row r="132" spans="1:14" ht="15.75">
      <c r="A132" s="122"/>
      <c r="B132" s="33" t="s">
        <v>855</v>
      </c>
      <c r="C132" s="34">
        <v>130</v>
      </c>
      <c r="D132" s="35">
        <v>3.3</v>
      </c>
      <c r="E132" s="35">
        <v>2.4</v>
      </c>
      <c r="F132" s="35">
        <v>21.3</v>
      </c>
      <c r="G132" s="36">
        <v>120</v>
      </c>
      <c r="H132" s="35">
        <v>93</v>
      </c>
      <c r="I132" s="35">
        <v>46.3</v>
      </c>
      <c r="J132" s="35">
        <v>1.3</v>
      </c>
      <c r="K132" s="35">
        <v>5.6</v>
      </c>
      <c r="L132" s="37" t="s">
        <v>856</v>
      </c>
      <c r="M132" s="45"/>
      <c r="N132" s="123"/>
    </row>
    <row r="133" spans="1:14" ht="15.75">
      <c r="A133" s="122"/>
      <c r="B133" s="33" t="s">
        <v>855</v>
      </c>
      <c r="C133" s="34">
        <v>120</v>
      </c>
      <c r="D133" s="35">
        <v>3.0119999999999996</v>
      </c>
      <c r="E133" s="35">
        <v>2.232</v>
      </c>
      <c r="F133" s="35">
        <v>19.631999999999998</v>
      </c>
      <c r="G133" s="36">
        <v>110.4</v>
      </c>
      <c r="H133" s="35">
        <v>85.9</v>
      </c>
      <c r="I133" s="35">
        <v>42.8</v>
      </c>
      <c r="J133" s="35">
        <v>1.2</v>
      </c>
      <c r="K133" s="35">
        <v>5.1</v>
      </c>
      <c r="L133" s="37" t="s">
        <v>856</v>
      </c>
      <c r="M133" s="45"/>
      <c r="N133" s="123"/>
    </row>
    <row r="134" spans="1:14" ht="15.75">
      <c r="A134" s="122"/>
      <c r="B134" s="33" t="s">
        <v>855</v>
      </c>
      <c r="C134" s="34">
        <v>150</v>
      </c>
      <c r="D134" s="35">
        <v>3.9</v>
      </c>
      <c r="E134" s="35">
        <v>2.79</v>
      </c>
      <c r="F134" s="35">
        <v>24.54</v>
      </c>
      <c r="G134" s="36">
        <v>138</v>
      </c>
      <c r="H134" s="35">
        <v>107.4</v>
      </c>
      <c r="I134" s="35">
        <v>53.5</v>
      </c>
      <c r="J134" s="35">
        <v>1.5</v>
      </c>
      <c r="K134" s="35">
        <v>6.4</v>
      </c>
      <c r="L134" s="37" t="s">
        <v>856</v>
      </c>
      <c r="M134" s="45"/>
      <c r="N134" s="123"/>
    </row>
    <row r="135" spans="1:14" ht="15.75">
      <c r="A135" s="122"/>
      <c r="B135" s="33" t="s">
        <v>857</v>
      </c>
      <c r="C135" s="34">
        <v>110</v>
      </c>
      <c r="D135" s="35">
        <v>2.6</v>
      </c>
      <c r="E135" s="35">
        <v>3.2</v>
      </c>
      <c r="F135" s="35">
        <v>12.1</v>
      </c>
      <c r="G135" s="36">
        <v>88</v>
      </c>
      <c r="H135" s="35">
        <v>38.9</v>
      </c>
      <c r="I135" s="35">
        <v>28.4</v>
      </c>
      <c r="J135" s="35">
        <v>1</v>
      </c>
      <c r="K135" s="35">
        <v>19.7</v>
      </c>
      <c r="L135" s="37" t="s">
        <v>858</v>
      </c>
      <c r="M135" s="45"/>
      <c r="N135" s="123"/>
    </row>
    <row r="136" spans="1:14" ht="15.75">
      <c r="A136" s="122"/>
      <c r="B136" s="33" t="s">
        <v>857</v>
      </c>
      <c r="C136" s="34">
        <v>130</v>
      </c>
      <c r="D136" s="57">
        <v>3.1</v>
      </c>
      <c r="E136" s="57">
        <v>3.8</v>
      </c>
      <c r="F136" s="57">
        <v>14.3</v>
      </c>
      <c r="G136" s="85">
        <v>104</v>
      </c>
      <c r="H136" s="57">
        <v>46</v>
      </c>
      <c r="I136" s="57">
        <f>SUM(I135/H135*H136)</f>
        <v>33.58354755784062</v>
      </c>
      <c r="J136" s="57">
        <f>SUM(J135/I135*I136)</f>
        <v>1.1825192802056557</v>
      </c>
      <c r="K136" s="57">
        <f>SUM(K135/J135*J136)</f>
        <v>23.295629820051417</v>
      </c>
      <c r="L136" s="37" t="s">
        <v>858</v>
      </c>
      <c r="M136" s="45"/>
      <c r="N136" s="123"/>
    </row>
    <row r="137" spans="1:14" ht="15.75">
      <c r="A137" s="122"/>
      <c r="B137" s="33" t="s">
        <v>857</v>
      </c>
      <c r="C137" s="34">
        <v>120</v>
      </c>
      <c r="D137" s="57">
        <v>2.8</v>
      </c>
      <c r="E137" s="57">
        <v>3.5</v>
      </c>
      <c r="F137" s="57">
        <v>13.2</v>
      </c>
      <c r="G137" s="85">
        <v>96</v>
      </c>
      <c r="H137" s="57">
        <v>42.5</v>
      </c>
      <c r="I137" s="57">
        <v>30.98</v>
      </c>
      <c r="J137" s="57">
        <v>1.08</v>
      </c>
      <c r="K137" s="57">
        <v>21.5</v>
      </c>
      <c r="L137" s="37" t="s">
        <v>858</v>
      </c>
      <c r="M137" s="45"/>
      <c r="N137" s="123"/>
    </row>
    <row r="138" spans="1:14" ht="15.75">
      <c r="A138" s="122"/>
      <c r="B138" s="33" t="s">
        <v>857</v>
      </c>
      <c r="C138" s="34">
        <v>150</v>
      </c>
      <c r="D138" s="57">
        <v>3.5</v>
      </c>
      <c r="E138" s="57">
        <v>4.4</v>
      </c>
      <c r="F138" s="57">
        <v>16.6</v>
      </c>
      <c r="G138" s="42">
        <v>121</v>
      </c>
      <c r="H138" s="57">
        <v>53.6</v>
      </c>
      <c r="I138" s="57">
        <v>39.1</v>
      </c>
      <c r="J138" s="57">
        <v>1.4</v>
      </c>
      <c r="K138" s="57">
        <v>27.9</v>
      </c>
      <c r="L138" s="37" t="s">
        <v>858</v>
      </c>
      <c r="M138" s="45"/>
      <c r="N138" s="123"/>
    </row>
    <row r="139" spans="1:14" ht="15.75">
      <c r="A139" s="122"/>
      <c r="B139" s="33" t="s">
        <v>859</v>
      </c>
      <c r="C139" s="34">
        <v>110</v>
      </c>
      <c r="D139" s="22">
        <v>2.6</v>
      </c>
      <c r="E139" s="22">
        <v>3.3</v>
      </c>
      <c r="F139" s="22">
        <v>12.5</v>
      </c>
      <c r="G139" s="52">
        <v>91</v>
      </c>
      <c r="H139" s="22">
        <v>40.3</v>
      </c>
      <c r="I139" s="22">
        <v>29.4</v>
      </c>
      <c r="J139" s="22">
        <v>1.1</v>
      </c>
      <c r="K139" s="22">
        <v>21.9</v>
      </c>
      <c r="L139" s="37" t="s">
        <v>860</v>
      </c>
      <c r="M139" s="45"/>
      <c r="N139" s="123"/>
    </row>
    <row r="140" spans="1:14" ht="15.75">
      <c r="A140" s="122"/>
      <c r="B140" s="33" t="s">
        <v>859</v>
      </c>
      <c r="C140" s="34">
        <v>130</v>
      </c>
      <c r="D140" s="22">
        <v>3.1</v>
      </c>
      <c r="E140" s="22">
        <v>3.9</v>
      </c>
      <c r="F140" s="22">
        <v>14.8</v>
      </c>
      <c r="G140" s="52">
        <v>108</v>
      </c>
      <c r="H140" s="22">
        <v>47.8</v>
      </c>
      <c r="I140" s="22">
        <v>34.9</v>
      </c>
      <c r="J140" s="22">
        <v>1.3</v>
      </c>
      <c r="K140" s="22">
        <v>25.9</v>
      </c>
      <c r="L140" s="37" t="s">
        <v>860</v>
      </c>
      <c r="M140" s="45"/>
      <c r="N140" s="123"/>
    </row>
    <row r="141" spans="1:14" ht="15.75">
      <c r="A141" s="122"/>
      <c r="B141" s="33" t="s">
        <v>859</v>
      </c>
      <c r="C141" s="34">
        <v>120</v>
      </c>
      <c r="D141" s="22">
        <v>1.82</v>
      </c>
      <c r="E141" s="22">
        <v>2.93</v>
      </c>
      <c r="F141" s="22">
        <v>11.43</v>
      </c>
      <c r="G141" s="52">
        <v>79.4</v>
      </c>
      <c r="H141" s="22">
        <v>33.8</v>
      </c>
      <c r="I141" s="22">
        <v>46</v>
      </c>
      <c r="J141" s="22">
        <v>0.9</v>
      </c>
      <c r="K141" s="22">
        <v>3.4</v>
      </c>
      <c r="L141" s="37" t="s">
        <v>860</v>
      </c>
      <c r="M141" s="45"/>
      <c r="N141" s="123"/>
    </row>
    <row r="142" spans="1:14" ht="15.75">
      <c r="A142" s="122"/>
      <c r="B142" s="33" t="s">
        <v>859</v>
      </c>
      <c r="C142" s="34">
        <v>150</v>
      </c>
      <c r="D142" s="22">
        <v>2.3</v>
      </c>
      <c r="E142" s="22">
        <v>3.7</v>
      </c>
      <c r="F142" s="22">
        <v>14.4</v>
      </c>
      <c r="G142" s="52">
        <v>100</v>
      </c>
      <c r="H142" s="22">
        <v>42.6</v>
      </c>
      <c r="I142" s="22">
        <v>58</v>
      </c>
      <c r="J142" s="22">
        <v>1.1</v>
      </c>
      <c r="K142" s="22">
        <v>4.2</v>
      </c>
      <c r="L142" s="37" t="s">
        <v>860</v>
      </c>
      <c r="M142" s="45"/>
      <c r="N142" s="123"/>
    </row>
    <row r="143" spans="1:14" ht="15.75">
      <c r="A143" s="122"/>
      <c r="B143" s="33" t="s">
        <v>861</v>
      </c>
      <c r="C143" s="84">
        <v>110</v>
      </c>
      <c r="D143" s="57">
        <v>2.26</v>
      </c>
      <c r="E143" s="57">
        <v>2.1</v>
      </c>
      <c r="F143" s="57">
        <v>9.7</v>
      </c>
      <c r="G143" s="85">
        <v>66.7</v>
      </c>
      <c r="H143" s="57">
        <v>46.3</v>
      </c>
      <c r="I143" s="57">
        <v>23.1</v>
      </c>
      <c r="J143" s="57">
        <v>0.6</v>
      </c>
      <c r="K143" s="57">
        <v>9</v>
      </c>
      <c r="L143" s="37" t="s">
        <v>862</v>
      </c>
      <c r="M143" s="33" t="s">
        <v>863</v>
      </c>
      <c r="N143" s="123"/>
    </row>
    <row r="144" spans="1:14" ht="15.75">
      <c r="A144" s="122"/>
      <c r="B144" s="33" t="s">
        <v>861</v>
      </c>
      <c r="C144" s="84">
        <v>130</v>
      </c>
      <c r="D144" s="57">
        <v>2.7</v>
      </c>
      <c r="E144" s="57">
        <v>2.5</v>
      </c>
      <c r="F144" s="57">
        <v>11.5</v>
      </c>
      <c r="G144" s="85">
        <v>79</v>
      </c>
      <c r="H144" s="57">
        <v>54.8</v>
      </c>
      <c r="I144" s="57">
        <v>27.3</v>
      </c>
      <c r="J144" s="57">
        <v>0.7</v>
      </c>
      <c r="K144" s="57">
        <v>10.5</v>
      </c>
      <c r="L144" s="37" t="s">
        <v>862</v>
      </c>
      <c r="M144" s="33" t="s">
        <v>864</v>
      </c>
      <c r="N144" s="123"/>
    </row>
    <row r="145" spans="1:14" ht="15.75">
      <c r="A145" s="122"/>
      <c r="B145" s="33" t="s">
        <v>861</v>
      </c>
      <c r="C145" s="84">
        <v>120</v>
      </c>
      <c r="D145" s="57">
        <v>2.5</v>
      </c>
      <c r="E145" s="57">
        <v>2.3</v>
      </c>
      <c r="F145" s="57">
        <v>10.6</v>
      </c>
      <c r="G145" s="42">
        <v>72.8</v>
      </c>
      <c r="H145" s="57">
        <v>50.5</v>
      </c>
      <c r="I145" s="57">
        <v>25.2</v>
      </c>
      <c r="J145" s="57">
        <v>0.7</v>
      </c>
      <c r="K145" s="57">
        <v>9.8</v>
      </c>
      <c r="L145" s="37" t="s">
        <v>862</v>
      </c>
      <c r="M145" s="33" t="s">
        <v>865</v>
      </c>
      <c r="N145" s="123"/>
    </row>
    <row r="146" spans="1:14" ht="15.75">
      <c r="A146" s="122"/>
      <c r="B146" s="33" t="s">
        <v>861</v>
      </c>
      <c r="C146" s="34">
        <v>150</v>
      </c>
      <c r="D146" s="57">
        <v>3.1</v>
      </c>
      <c r="E146" s="57">
        <v>2.9</v>
      </c>
      <c r="F146" s="57">
        <v>13.4</v>
      </c>
      <c r="G146" s="42">
        <v>92</v>
      </c>
      <c r="H146" s="57">
        <v>63.8</v>
      </c>
      <c r="I146" s="57">
        <v>31.8</v>
      </c>
      <c r="J146" s="57">
        <v>0.9</v>
      </c>
      <c r="K146" s="57">
        <v>12.6</v>
      </c>
      <c r="L146" s="37" t="s">
        <v>862</v>
      </c>
      <c r="M146" s="33" t="s">
        <v>866</v>
      </c>
      <c r="N146" s="123"/>
    </row>
    <row r="147" spans="1:14" ht="15.75">
      <c r="A147" s="122"/>
      <c r="B147" s="33" t="s">
        <v>861</v>
      </c>
      <c r="C147" s="84">
        <v>110</v>
      </c>
      <c r="D147" s="57">
        <v>2.5</v>
      </c>
      <c r="E147" s="57">
        <v>2.2</v>
      </c>
      <c r="F147" s="57">
        <v>10.1</v>
      </c>
      <c r="G147" s="85">
        <v>69.9</v>
      </c>
      <c r="H147" s="57">
        <v>55.9</v>
      </c>
      <c r="I147" s="57">
        <v>24</v>
      </c>
      <c r="J147" s="57">
        <v>0.6</v>
      </c>
      <c r="K147" s="57">
        <v>9</v>
      </c>
      <c r="L147" s="37" t="s">
        <v>862</v>
      </c>
      <c r="M147" s="33" t="s">
        <v>867</v>
      </c>
      <c r="N147" s="123"/>
    </row>
    <row r="148" spans="1:14" ht="15.75">
      <c r="A148" s="122"/>
      <c r="B148" s="33" t="s">
        <v>861</v>
      </c>
      <c r="C148" s="84">
        <v>130</v>
      </c>
      <c r="D148" s="57">
        <v>3</v>
      </c>
      <c r="E148" s="57">
        <v>2.6</v>
      </c>
      <c r="F148" s="57">
        <v>11.9</v>
      </c>
      <c r="G148" s="85">
        <v>82</v>
      </c>
      <c r="H148" s="57">
        <v>65.6</v>
      </c>
      <c r="I148" s="57">
        <v>28.2</v>
      </c>
      <c r="J148" s="57">
        <v>0.7</v>
      </c>
      <c r="K148" s="57">
        <v>10.5</v>
      </c>
      <c r="L148" s="37" t="s">
        <v>862</v>
      </c>
      <c r="M148" s="33" t="s">
        <v>868</v>
      </c>
      <c r="N148" s="123"/>
    </row>
    <row r="149" spans="1:14" ht="15.75">
      <c r="A149" s="122"/>
      <c r="B149" s="33" t="s">
        <v>861</v>
      </c>
      <c r="C149" s="84">
        <v>120</v>
      </c>
      <c r="D149" s="57">
        <v>2.7</v>
      </c>
      <c r="E149" s="57">
        <v>2.38</v>
      </c>
      <c r="F149" s="57">
        <v>11</v>
      </c>
      <c r="G149" s="42">
        <v>76.3</v>
      </c>
      <c r="H149" s="57">
        <v>60.9</v>
      </c>
      <c r="I149" s="57">
        <v>26.2</v>
      </c>
      <c r="J149" s="57">
        <v>0.7</v>
      </c>
      <c r="K149" s="57">
        <v>9.8</v>
      </c>
      <c r="L149" s="37" t="s">
        <v>862</v>
      </c>
      <c r="M149" s="33" t="s">
        <v>869</v>
      </c>
      <c r="N149" s="123"/>
    </row>
    <row r="150" spans="1:14" ht="15.75">
      <c r="A150" s="122"/>
      <c r="B150" s="33" t="s">
        <v>861</v>
      </c>
      <c r="C150" s="34">
        <v>150</v>
      </c>
      <c r="D150" s="57">
        <f aca="true" t="shared" si="0" ref="D150:K150">SUM(D149/C149*C150)</f>
        <v>3.3750000000000004</v>
      </c>
      <c r="E150" s="57">
        <f t="shared" si="0"/>
        <v>2.975</v>
      </c>
      <c r="F150" s="57">
        <f t="shared" si="0"/>
        <v>13.750000000000002</v>
      </c>
      <c r="G150" s="42">
        <f t="shared" si="0"/>
        <v>95.37500000000001</v>
      </c>
      <c r="H150" s="57">
        <f t="shared" si="0"/>
        <v>76.12500000000001</v>
      </c>
      <c r="I150" s="57">
        <f t="shared" si="0"/>
        <v>32.75000000000001</v>
      </c>
      <c r="J150" s="57">
        <f t="shared" si="0"/>
        <v>0.8750000000000002</v>
      </c>
      <c r="K150" s="57">
        <f t="shared" si="0"/>
        <v>12.250000000000005</v>
      </c>
      <c r="L150" s="37" t="s">
        <v>862</v>
      </c>
      <c r="M150" s="33" t="s">
        <v>870</v>
      </c>
      <c r="N150" s="123"/>
    </row>
    <row r="151" spans="1:14" ht="15.75">
      <c r="A151" s="104" t="s">
        <v>871</v>
      </c>
      <c r="B151" s="33" t="s">
        <v>872</v>
      </c>
      <c r="C151" s="34">
        <v>110</v>
      </c>
      <c r="D151" s="57">
        <v>1.7</v>
      </c>
      <c r="E151" s="57">
        <v>1.5</v>
      </c>
      <c r="F151" s="57">
        <v>8.2</v>
      </c>
      <c r="G151" s="42">
        <v>53</v>
      </c>
      <c r="H151" s="57">
        <v>42.1</v>
      </c>
      <c r="I151" s="57">
        <v>36.1</v>
      </c>
      <c r="J151" s="57">
        <v>0.7</v>
      </c>
      <c r="K151" s="57">
        <v>2.3</v>
      </c>
      <c r="L151" s="37" t="s">
        <v>873</v>
      </c>
      <c r="M151" s="33" t="s">
        <v>874</v>
      </c>
      <c r="N151" s="123"/>
    </row>
    <row r="152" spans="1:14" ht="15.75">
      <c r="A152" s="104"/>
      <c r="B152" s="33" t="s">
        <v>872</v>
      </c>
      <c r="C152" s="34">
        <v>130</v>
      </c>
      <c r="D152" s="57">
        <v>2</v>
      </c>
      <c r="E152" s="57">
        <v>1.8</v>
      </c>
      <c r="F152" s="57">
        <v>9.8</v>
      </c>
      <c r="G152" s="42">
        <v>63</v>
      </c>
      <c r="H152" s="57">
        <v>50</v>
      </c>
      <c r="I152" s="57">
        <v>42.9</v>
      </c>
      <c r="J152" s="57">
        <v>0.8</v>
      </c>
      <c r="K152" s="57">
        <v>2.6</v>
      </c>
      <c r="L152" s="37" t="s">
        <v>873</v>
      </c>
      <c r="M152" s="33" t="s">
        <v>874</v>
      </c>
      <c r="N152" s="123"/>
    </row>
    <row r="153" spans="1:14" ht="15.75">
      <c r="A153" s="122"/>
      <c r="B153" s="33" t="s">
        <v>872</v>
      </c>
      <c r="C153" s="84">
        <v>120</v>
      </c>
      <c r="D153" s="57">
        <v>1.9</v>
      </c>
      <c r="E153" s="57">
        <v>1.6</v>
      </c>
      <c r="F153" s="57">
        <v>8.9</v>
      </c>
      <c r="G153" s="42">
        <v>57.8</v>
      </c>
      <c r="H153" s="57">
        <v>45.9</v>
      </c>
      <c r="I153" s="57">
        <v>39.4</v>
      </c>
      <c r="J153" s="57">
        <v>0.74</v>
      </c>
      <c r="K153" s="57">
        <v>2.5</v>
      </c>
      <c r="L153" s="37" t="s">
        <v>873</v>
      </c>
      <c r="M153" s="33" t="s">
        <v>874</v>
      </c>
      <c r="N153" s="123"/>
    </row>
    <row r="154" spans="1:14" ht="15.75">
      <c r="A154" s="122"/>
      <c r="B154" s="33" t="s">
        <v>872</v>
      </c>
      <c r="C154" s="84">
        <v>150</v>
      </c>
      <c r="D154" s="57">
        <v>2.4</v>
      </c>
      <c r="E154" s="57">
        <v>2</v>
      </c>
      <c r="F154" s="57">
        <v>11.1</v>
      </c>
      <c r="G154" s="42">
        <v>72</v>
      </c>
      <c r="H154" s="57">
        <v>57.2</v>
      </c>
      <c r="I154" s="57">
        <v>49.1</v>
      </c>
      <c r="J154" s="57">
        <v>0.9</v>
      </c>
      <c r="K154" s="57">
        <v>3</v>
      </c>
      <c r="L154" s="37" t="s">
        <v>873</v>
      </c>
      <c r="M154" s="33" t="s">
        <v>875</v>
      </c>
      <c r="N154" s="123"/>
    </row>
    <row r="155" spans="1:14" ht="15.75">
      <c r="A155" s="122"/>
      <c r="B155" s="33" t="s">
        <v>872</v>
      </c>
      <c r="C155" s="84">
        <v>110</v>
      </c>
      <c r="D155" s="57">
        <v>1.9</v>
      </c>
      <c r="E155" s="57">
        <v>1.6</v>
      </c>
      <c r="F155" s="57">
        <v>8.4</v>
      </c>
      <c r="G155" s="42">
        <v>55.4</v>
      </c>
      <c r="H155" s="57">
        <v>49.2</v>
      </c>
      <c r="I155" s="57">
        <v>36.7</v>
      </c>
      <c r="J155" s="57">
        <v>0.7</v>
      </c>
      <c r="K155" s="57">
        <v>2.5</v>
      </c>
      <c r="L155" s="37" t="s">
        <v>873</v>
      </c>
      <c r="M155" s="33" t="s">
        <v>833</v>
      </c>
      <c r="N155" s="123"/>
    </row>
    <row r="156" spans="1:14" ht="15.75">
      <c r="A156" s="122"/>
      <c r="B156" s="33" t="s">
        <v>872</v>
      </c>
      <c r="C156" s="84">
        <v>130</v>
      </c>
      <c r="D156" s="57">
        <v>2.2</v>
      </c>
      <c r="E156" s="57">
        <v>1.9</v>
      </c>
      <c r="F156" s="57">
        <v>10</v>
      </c>
      <c r="G156" s="42">
        <v>66</v>
      </c>
      <c r="H156" s="57">
        <v>58.6</v>
      </c>
      <c r="I156" s="57">
        <v>43.7</v>
      </c>
      <c r="J156" s="57">
        <v>0.8</v>
      </c>
      <c r="K156" s="57">
        <v>2.9</v>
      </c>
      <c r="L156" s="37" t="s">
        <v>873</v>
      </c>
      <c r="M156" s="33" t="s">
        <v>833</v>
      </c>
      <c r="N156" s="123"/>
    </row>
    <row r="157" spans="1:14" ht="15.75">
      <c r="A157" s="104" t="s">
        <v>876</v>
      </c>
      <c r="B157" s="33" t="s">
        <v>872</v>
      </c>
      <c r="C157" s="84">
        <v>120</v>
      </c>
      <c r="D157" s="57">
        <v>2.1</v>
      </c>
      <c r="E157" s="57">
        <v>1.7</v>
      </c>
      <c r="F157" s="57">
        <v>9.2</v>
      </c>
      <c r="G157" s="42">
        <v>60.4</v>
      </c>
      <c r="H157" s="57">
        <v>53.7</v>
      </c>
      <c r="I157" s="57">
        <v>40</v>
      </c>
      <c r="J157" s="57">
        <v>0.8</v>
      </c>
      <c r="K157" s="57">
        <v>2.7</v>
      </c>
      <c r="L157" s="37" t="s">
        <v>873</v>
      </c>
      <c r="M157" s="33" t="s">
        <v>833</v>
      </c>
      <c r="N157" s="123"/>
    </row>
    <row r="158" spans="1:14" ht="15.75">
      <c r="A158" s="104"/>
      <c r="B158" s="33" t="s">
        <v>872</v>
      </c>
      <c r="C158" s="84">
        <v>150</v>
      </c>
      <c r="D158" s="57">
        <v>2.6</v>
      </c>
      <c r="E158" s="57">
        <v>2.1</v>
      </c>
      <c r="F158" s="57">
        <v>11.4</v>
      </c>
      <c r="G158" s="42">
        <v>75</v>
      </c>
      <c r="H158" s="57">
        <v>66.7</v>
      </c>
      <c r="I158" s="57">
        <v>49.7</v>
      </c>
      <c r="J158" s="57">
        <v>1</v>
      </c>
      <c r="K158" s="57">
        <v>3.4</v>
      </c>
      <c r="L158" s="37" t="s">
        <v>873</v>
      </c>
      <c r="M158" s="33" t="s">
        <v>834</v>
      </c>
      <c r="N158" s="123"/>
    </row>
    <row r="159" spans="1:14" ht="15.75">
      <c r="A159" s="122"/>
      <c r="B159" s="33" t="s">
        <v>877</v>
      </c>
      <c r="C159" s="84">
        <v>110</v>
      </c>
      <c r="D159" s="57">
        <v>1.6</v>
      </c>
      <c r="E159" s="57">
        <v>1.5</v>
      </c>
      <c r="F159" s="57">
        <v>6.3</v>
      </c>
      <c r="G159" s="42">
        <v>45.1</v>
      </c>
      <c r="H159" s="57">
        <v>42.7</v>
      </c>
      <c r="I159" s="57">
        <v>16.2</v>
      </c>
      <c r="J159" s="57">
        <v>0.45</v>
      </c>
      <c r="K159" s="57">
        <v>4.1</v>
      </c>
      <c r="L159" s="37" t="s">
        <v>873</v>
      </c>
      <c r="M159" s="33" t="s">
        <v>878</v>
      </c>
      <c r="N159" s="123"/>
    </row>
    <row r="160" spans="1:14" ht="15.75">
      <c r="A160" s="122"/>
      <c r="B160" s="33" t="s">
        <v>877</v>
      </c>
      <c r="C160" s="84">
        <v>130</v>
      </c>
      <c r="D160" s="57">
        <v>1.9</v>
      </c>
      <c r="E160" s="57">
        <v>1.8</v>
      </c>
      <c r="F160" s="57">
        <v>7.6</v>
      </c>
      <c r="G160" s="42">
        <v>54</v>
      </c>
      <c r="H160" s="57">
        <v>51.1</v>
      </c>
      <c r="I160" s="57">
        <v>19.4</v>
      </c>
      <c r="J160" s="57">
        <v>0.5</v>
      </c>
      <c r="K160" s="57">
        <v>4.6</v>
      </c>
      <c r="L160" s="37" t="s">
        <v>873</v>
      </c>
      <c r="M160" s="33" t="s">
        <v>879</v>
      </c>
      <c r="N160" s="123"/>
    </row>
    <row r="161" spans="1:14" ht="15.75">
      <c r="A161" s="122"/>
      <c r="B161" s="33" t="s">
        <v>877</v>
      </c>
      <c r="C161" s="84">
        <v>120</v>
      </c>
      <c r="D161" s="57">
        <v>1.7</v>
      </c>
      <c r="E161" s="57">
        <v>1.66</v>
      </c>
      <c r="F161" s="57">
        <v>6.9</v>
      </c>
      <c r="G161" s="42">
        <v>49.2</v>
      </c>
      <c r="H161" s="57">
        <v>46.6</v>
      </c>
      <c r="I161" s="57">
        <v>17.7</v>
      </c>
      <c r="J161" s="57">
        <v>0.48</v>
      </c>
      <c r="K161" s="57">
        <v>4.5</v>
      </c>
      <c r="L161" s="37" t="s">
        <v>873</v>
      </c>
      <c r="M161" s="33" t="s">
        <v>880</v>
      </c>
      <c r="N161" s="123"/>
    </row>
    <row r="162" spans="1:14" ht="15.75">
      <c r="A162" s="122"/>
      <c r="B162" s="33" t="s">
        <v>877</v>
      </c>
      <c r="C162" s="84">
        <v>150</v>
      </c>
      <c r="D162" s="57">
        <v>2.1</v>
      </c>
      <c r="E162" s="57">
        <v>2.1</v>
      </c>
      <c r="F162" s="57">
        <v>8.7</v>
      </c>
      <c r="G162" s="42">
        <v>62</v>
      </c>
      <c r="H162" s="57">
        <v>58.7</v>
      </c>
      <c r="I162" s="57">
        <v>22.3</v>
      </c>
      <c r="J162" s="57">
        <v>0.6</v>
      </c>
      <c r="K162" s="57">
        <v>5.6</v>
      </c>
      <c r="L162" s="37" t="s">
        <v>873</v>
      </c>
      <c r="M162" s="33" t="s">
        <v>881</v>
      </c>
      <c r="N162" s="123"/>
    </row>
    <row r="163" spans="1:14" ht="15.75">
      <c r="A163" s="104" t="s">
        <v>882</v>
      </c>
      <c r="B163" s="33" t="s">
        <v>877</v>
      </c>
      <c r="C163" s="84">
        <v>110</v>
      </c>
      <c r="D163" s="57">
        <v>1.6</v>
      </c>
      <c r="E163" s="57">
        <v>1.5</v>
      </c>
      <c r="F163" s="57">
        <v>6.3</v>
      </c>
      <c r="G163" s="42">
        <v>45.1</v>
      </c>
      <c r="H163" s="57">
        <v>42.7</v>
      </c>
      <c r="I163" s="57">
        <v>16.2</v>
      </c>
      <c r="J163" s="57">
        <v>0.45</v>
      </c>
      <c r="K163" s="57">
        <v>4.1</v>
      </c>
      <c r="L163" s="37" t="s">
        <v>873</v>
      </c>
      <c r="M163" s="33" t="s">
        <v>883</v>
      </c>
      <c r="N163" s="123"/>
    </row>
    <row r="164" spans="1:14" ht="15.75">
      <c r="A164" s="104"/>
      <c r="B164" s="33" t="s">
        <v>877</v>
      </c>
      <c r="C164" s="84">
        <v>130</v>
      </c>
      <c r="D164" s="57">
        <v>1.9</v>
      </c>
      <c r="E164" s="57">
        <v>1.8</v>
      </c>
      <c r="F164" s="57">
        <v>7.6</v>
      </c>
      <c r="G164" s="42">
        <v>54</v>
      </c>
      <c r="H164" s="57">
        <v>51.1</v>
      </c>
      <c r="I164" s="57">
        <v>19.4</v>
      </c>
      <c r="J164" s="57">
        <v>0.5</v>
      </c>
      <c r="K164" s="57">
        <v>4.6</v>
      </c>
      <c r="L164" s="37" t="s">
        <v>873</v>
      </c>
      <c r="M164" s="33" t="s">
        <v>884</v>
      </c>
      <c r="N164" s="123"/>
    </row>
    <row r="165" spans="1:14" ht="15.75">
      <c r="A165" s="122"/>
      <c r="B165" s="33" t="s">
        <v>877</v>
      </c>
      <c r="C165" s="84">
        <v>120</v>
      </c>
      <c r="D165" s="57">
        <v>1.9</v>
      </c>
      <c r="E165" s="57">
        <v>1.7</v>
      </c>
      <c r="F165" s="57">
        <v>7.2</v>
      </c>
      <c r="G165" s="42">
        <v>51.8</v>
      </c>
      <c r="H165" s="57">
        <v>54.3</v>
      </c>
      <c r="I165" s="57">
        <v>18.4</v>
      </c>
      <c r="J165" s="57">
        <v>0.4</v>
      </c>
      <c r="K165" s="57">
        <v>4.6</v>
      </c>
      <c r="L165" s="37" t="s">
        <v>873</v>
      </c>
      <c r="M165" s="33" t="s">
        <v>880</v>
      </c>
      <c r="N165" s="123"/>
    </row>
    <row r="166" spans="1:14" ht="15.75">
      <c r="A166" s="104" t="s">
        <v>885</v>
      </c>
      <c r="B166" s="33" t="s">
        <v>877</v>
      </c>
      <c r="C166" s="84">
        <v>150</v>
      </c>
      <c r="D166" s="57">
        <v>2.4</v>
      </c>
      <c r="E166" s="57">
        <v>2.1</v>
      </c>
      <c r="F166" s="57">
        <v>8.9</v>
      </c>
      <c r="G166" s="42">
        <v>64</v>
      </c>
      <c r="H166" s="57">
        <v>67.1</v>
      </c>
      <c r="I166" s="57">
        <v>22.7</v>
      </c>
      <c r="J166" s="57">
        <v>0.5</v>
      </c>
      <c r="K166" s="57">
        <v>5.8</v>
      </c>
      <c r="L166" s="37" t="s">
        <v>873</v>
      </c>
      <c r="M166" s="33" t="s">
        <v>886</v>
      </c>
      <c r="N166" s="123"/>
    </row>
    <row r="167" spans="1:14" ht="15.75">
      <c r="A167" s="104"/>
      <c r="B167" s="33" t="s">
        <v>887</v>
      </c>
      <c r="C167" s="84">
        <v>110</v>
      </c>
      <c r="D167" s="57">
        <v>1.2</v>
      </c>
      <c r="E167" s="57">
        <v>1.7</v>
      </c>
      <c r="F167" s="57">
        <v>6.8</v>
      </c>
      <c r="G167" s="42">
        <v>47.6</v>
      </c>
      <c r="H167" s="57">
        <v>33.7</v>
      </c>
      <c r="I167" s="57">
        <v>11.9</v>
      </c>
      <c r="J167" s="57">
        <v>0.5</v>
      </c>
      <c r="K167" s="57">
        <v>8.2</v>
      </c>
      <c r="L167" s="37" t="s">
        <v>873</v>
      </c>
      <c r="M167" s="33" t="s">
        <v>888</v>
      </c>
      <c r="N167" s="123"/>
    </row>
    <row r="168" spans="1:14" ht="15.75">
      <c r="A168" s="122"/>
      <c r="B168" s="33" t="s">
        <v>887</v>
      </c>
      <c r="C168" s="84">
        <v>130</v>
      </c>
      <c r="D168" s="57">
        <v>1.4</v>
      </c>
      <c r="E168" s="57">
        <v>2</v>
      </c>
      <c r="F168" s="57">
        <v>8</v>
      </c>
      <c r="G168" s="42">
        <v>56</v>
      </c>
      <c r="H168" s="57">
        <v>39.6</v>
      </c>
      <c r="I168" s="57">
        <v>14</v>
      </c>
      <c r="J168" s="57">
        <v>0.6</v>
      </c>
      <c r="K168" s="57">
        <v>9.8</v>
      </c>
      <c r="L168" s="37" t="s">
        <v>873</v>
      </c>
      <c r="M168" s="33" t="s">
        <v>889</v>
      </c>
      <c r="N168" s="123"/>
    </row>
    <row r="169" spans="1:14" ht="15.75">
      <c r="A169" s="104" t="s">
        <v>890</v>
      </c>
      <c r="B169" s="33" t="s">
        <v>887</v>
      </c>
      <c r="C169" s="84">
        <v>120</v>
      </c>
      <c r="D169" s="57">
        <v>1.3</v>
      </c>
      <c r="E169" s="57">
        <v>1.9</v>
      </c>
      <c r="F169" s="57">
        <v>7.4</v>
      </c>
      <c r="G169" s="42">
        <v>51.9</v>
      </c>
      <c r="H169" s="57">
        <v>36.8</v>
      </c>
      <c r="I169" s="57">
        <v>12.9</v>
      </c>
      <c r="J169" s="57">
        <v>0.5</v>
      </c>
      <c r="K169" s="57">
        <v>8.9</v>
      </c>
      <c r="L169" s="37" t="s">
        <v>873</v>
      </c>
      <c r="M169" s="33" t="s">
        <v>891</v>
      </c>
      <c r="N169" s="123"/>
    </row>
    <row r="170" spans="1:14" ht="15.75">
      <c r="A170" s="104"/>
      <c r="B170" s="33" t="s">
        <v>887</v>
      </c>
      <c r="C170" s="84">
        <v>150</v>
      </c>
      <c r="D170" s="57">
        <v>1.6</v>
      </c>
      <c r="E170" s="57">
        <v>2.3</v>
      </c>
      <c r="F170" s="57">
        <v>9</v>
      </c>
      <c r="G170" s="42">
        <v>63</v>
      </c>
      <c r="H170" s="57">
        <v>44.7</v>
      </c>
      <c r="I170" s="57">
        <v>15.7</v>
      </c>
      <c r="J170" s="57">
        <v>0.6</v>
      </c>
      <c r="K170" s="57">
        <v>10.7</v>
      </c>
      <c r="L170" s="37" t="s">
        <v>873</v>
      </c>
      <c r="M170" s="33" t="s">
        <v>892</v>
      </c>
      <c r="N170" s="123"/>
    </row>
    <row r="171" spans="1:14" ht="15.75">
      <c r="A171" s="122"/>
      <c r="B171" s="33" t="s">
        <v>887</v>
      </c>
      <c r="C171" s="84">
        <v>110</v>
      </c>
      <c r="D171" s="57">
        <v>1.2</v>
      </c>
      <c r="E171" s="57">
        <v>1.72</v>
      </c>
      <c r="F171" s="57">
        <v>6.82</v>
      </c>
      <c r="G171" s="42">
        <v>47.3</v>
      </c>
      <c r="H171" s="57">
        <v>40.8</v>
      </c>
      <c r="I171" s="57">
        <v>12.5</v>
      </c>
      <c r="J171" s="57">
        <v>0.46</v>
      </c>
      <c r="K171" s="57">
        <v>8.21</v>
      </c>
      <c r="L171" s="37" t="s">
        <v>873</v>
      </c>
      <c r="M171" s="33" t="s">
        <v>893</v>
      </c>
      <c r="N171" s="123"/>
    </row>
    <row r="172" spans="1:14" ht="15.75">
      <c r="A172" s="104" t="s">
        <v>894</v>
      </c>
      <c r="B172" s="33" t="s">
        <v>887</v>
      </c>
      <c r="C172" s="84">
        <v>130</v>
      </c>
      <c r="D172" s="57">
        <v>1.4</v>
      </c>
      <c r="E172" s="57">
        <v>2</v>
      </c>
      <c r="F172" s="57">
        <v>8.1</v>
      </c>
      <c r="G172" s="85">
        <v>56</v>
      </c>
      <c r="H172" s="57">
        <v>48.2</v>
      </c>
      <c r="I172" s="57">
        <v>14.8</v>
      </c>
      <c r="J172" s="57">
        <v>0.5</v>
      </c>
      <c r="K172" s="57">
        <v>9.7</v>
      </c>
      <c r="L172" s="37" t="s">
        <v>873</v>
      </c>
      <c r="M172" s="33" t="s">
        <v>895</v>
      </c>
      <c r="N172" s="123"/>
    </row>
    <row r="173" spans="1:14" ht="15.75">
      <c r="A173" s="104"/>
      <c r="B173" s="33" t="s">
        <v>887</v>
      </c>
      <c r="C173" s="84">
        <v>120</v>
      </c>
      <c r="D173" s="57">
        <v>1.49</v>
      </c>
      <c r="E173" s="57">
        <v>1.97</v>
      </c>
      <c r="F173" s="57">
        <v>7.73</v>
      </c>
      <c r="G173" s="42">
        <v>55</v>
      </c>
      <c r="H173" s="57">
        <v>44.5</v>
      </c>
      <c r="I173" s="57">
        <v>13.7</v>
      </c>
      <c r="J173" s="57">
        <v>0.5</v>
      </c>
      <c r="K173" s="57">
        <v>8.95</v>
      </c>
      <c r="L173" s="37" t="s">
        <v>873</v>
      </c>
      <c r="M173" s="33" t="s">
        <v>896</v>
      </c>
      <c r="N173" s="123"/>
    </row>
    <row r="174" spans="1:14" ht="15.75">
      <c r="A174" s="122"/>
      <c r="B174" s="33" t="s">
        <v>887</v>
      </c>
      <c r="C174" s="84">
        <v>150</v>
      </c>
      <c r="D174" s="57">
        <v>1.9</v>
      </c>
      <c r="E174" s="57">
        <v>2.5</v>
      </c>
      <c r="F174" s="57">
        <v>9.8</v>
      </c>
      <c r="G174" s="42">
        <v>70</v>
      </c>
      <c r="H174" s="57">
        <v>56.6</v>
      </c>
      <c r="I174" s="57">
        <v>17.4</v>
      </c>
      <c r="J174" s="57">
        <v>0.6</v>
      </c>
      <c r="K174" s="57">
        <v>11.2</v>
      </c>
      <c r="L174" s="37" t="s">
        <v>873</v>
      </c>
      <c r="M174" s="33" t="s">
        <v>897</v>
      </c>
      <c r="N174" s="123"/>
    </row>
    <row r="175" spans="1:14" ht="15.75">
      <c r="A175" s="104" t="s">
        <v>898</v>
      </c>
      <c r="B175" s="33" t="s">
        <v>899</v>
      </c>
      <c r="C175" s="84">
        <v>110</v>
      </c>
      <c r="D175" s="57">
        <v>1.9</v>
      </c>
      <c r="E175" s="57">
        <v>1.5</v>
      </c>
      <c r="F175" s="57">
        <v>9.9</v>
      </c>
      <c r="G175" s="42">
        <v>60.6</v>
      </c>
      <c r="H175" s="57">
        <v>51.1</v>
      </c>
      <c r="I175" s="57">
        <v>21.9</v>
      </c>
      <c r="J175" s="57">
        <v>1.3</v>
      </c>
      <c r="K175" s="57">
        <v>4.6</v>
      </c>
      <c r="L175" s="37" t="s">
        <v>873</v>
      </c>
      <c r="M175" s="33" t="s">
        <v>900</v>
      </c>
      <c r="N175" s="123"/>
    </row>
    <row r="176" spans="1:14" ht="15.75">
      <c r="A176" s="104"/>
      <c r="B176" s="33" t="s">
        <v>899</v>
      </c>
      <c r="C176" s="84">
        <v>130</v>
      </c>
      <c r="D176" s="57">
        <v>2.2</v>
      </c>
      <c r="E176" s="57">
        <v>1.7</v>
      </c>
      <c r="F176" s="57">
        <v>11.2</v>
      </c>
      <c r="G176" s="42">
        <v>69</v>
      </c>
      <c r="H176" s="57">
        <v>58.2</v>
      </c>
      <c r="I176" s="57">
        <v>24.9</v>
      </c>
      <c r="J176" s="57">
        <v>1.5</v>
      </c>
      <c r="K176" s="57">
        <v>5.3</v>
      </c>
      <c r="L176" s="37" t="s">
        <v>873</v>
      </c>
      <c r="M176" s="33" t="s">
        <v>901</v>
      </c>
      <c r="N176" s="123"/>
    </row>
    <row r="177" spans="1:14" ht="15.75">
      <c r="A177" s="122"/>
      <c r="B177" s="33" t="s">
        <v>899</v>
      </c>
      <c r="C177" s="84">
        <v>120</v>
      </c>
      <c r="D177" s="57">
        <v>2.1</v>
      </c>
      <c r="E177" s="57">
        <v>1.6</v>
      </c>
      <c r="F177" s="57">
        <v>10.8</v>
      </c>
      <c r="G177" s="42">
        <v>66.1</v>
      </c>
      <c r="H177" s="57">
        <v>55.7</v>
      </c>
      <c r="I177" s="57">
        <v>23.9</v>
      </c>
      <c r="J177" s="57">
        <v>1.4</v>
      </c>
      <c r="K177" s="57">
        <v>5.5</v>
      </c>
      <c r="L177" s="37" t="s">
        <v>873</v>
      </c>
      <c r="M177" s="33" t="s">
        <v>902</v>
      </c>
      <c r="N177" s="123"/>
    </row>
    <row r="178" spans="1:14" ht="15.75">
      <c r="A178" s="122"/>
      <c r="B178" s="33" t="s">
        <v>899</v>
      </c>
      <c r="C178" s="84">
        <v>150</v>
      </c>
      <c r="D178" s="57">
        <v>2.6</v>
      </c>
      <c r="E178" s="57">
        <v>2</v>
      </c>
      <c r="F178" s="57">
        <v>13.5</v>
      </c>
      <c r="G178" s="42">
        <v>83</v>
      </c>
      <c r="H178" s="57">
        <v>69.9</v>
      </c>
      <c r="I178" s="57">
        <v>30</v>
      </c>
      <c r="J178" s="57">
        <v>1.8</v>
      </c>
      <c r="K178" s="57">
        <v>7.1</v>
      </c>
      <c r="L178" s="37" t="s">
        <v>873</v>
      </c>
      <c r="M178" s="33" t="s">
        <v>903</v>
      </c>
      <c r="N178" s="123"/>
    </row>
    <row r="179" spans="1:14" ht="15.75">
      <c r="A179" s="122"/>
      <c r="B179" s="33" t="s">
        <v>899</v>
      </c>
      <c r="C179" s="84">
        <v>110</v>
      </c>
      <c r="D179" s="57">
        <v>4.6</v>
      </c>
      <c r="E179" s="57">
        <v>1.7</v>
      </c>
      <c r="F179" s="57">
        <v>15.6</v>
      </c>
      <c r="G179" s="42">
        <v>96.5</v>
      </c>
      <c r="H179" s="57">
        <v>74.8</v>
      </c>
      <c r="I179" s="57">
        <v>39.7</v>
      </c>
      <c r="J179" s="57">
        <v>1.9</v>
      </c>
      <c r="K179" s="57">
        <v>8.9</v>
      </c>
      <c r="L179" s="37" t="s">
        <v>873</v>
      </c>
      <c r="M179" s="33" t="s">
        <v>904</v>
      </c>
      <c r="N179" s="123"/>
    </row>
    <row r="180" spans="1:14" ht="15.75">
      <c r="A180" s="122"/>
      <c r="B180" s="33" t="s">
        <v>899</v>
      </c>
      <c r="C180" s="84">
        <v>130</v>
      </c>
      <c r="D180" s="57">
        <f aca="true" t="shared" si="1" ref="D180:K180">SUM(D179/C179*C180)</f>
        <v>5.4363636363636365</v>
      </c>
      <c r="E180" s="57">
        <f t="shared" si="1"/>
        <v>2.0090909090909093</v>
      </c>
      <c r="F180" s="57">
        <f t="shared" si="1"/>
        <v>18.436363636363637</v>
      </c>
      <c r="G180" s="42">
        <f t="shared" si="1"/>
        <v>114.04545454545456</v>
      </c>
      <c r="H180" s="57">
        <f t="shared" si="1"/>
        <v>88.4</v>
      </c>
      <c r="I180" s="57">
        <f t="shared" si="1"/>
        <v>46.91818181818182</v>
      </c>
      <c r="J180" s="57">
        <f t="shared" si="1"/>
        <v>2.245454545454545</v>
      </c>
      <c r="K180" s="57">
        <f t="shared" si="1"/>
        <v>10.51818181818182</v>
      </c>
      <c r="L180" s="37" t="s">
        <v>873</v>
      </c>
      <c r="M180" s="33" t="s">
        <v>905</v>
      </c>
      <c r="N180" s="123"/>
    </row>
    <row r="181" spans="1:14" ht="15.75">
      <c r="A181" s="104" t="s">
        <v>906</v>
      </c>
      <c r="B181" s="33" t="s">
        <v>899</v>
      </c>
      <c r="C181" s="84">
        <v>120</v>
      </c>
      <c r="D181" s="57">
        <v>5</v>
      </c>
      <c r="E181" s="57">
        <v>1.9</v>
      </c>
      <c r="F181" s="57">
        <v>17</v>
      </c>
      <c r="G181" s="42">
        <v>106</v>
      </c>
      <c r="H181" s="57">
        <v>81.6</v>
      </c>
      <c r="I181" s="57">
        <v>43.3</v>
      </c>
      <c r="J181" s="57">
        <v>2.1</v>
      </c>
      <c r="K181" s="57">
        <v>9.7</v>
      </c>
      <c r="L181" s="37" t="s">
        <v>873</v>
      </c>
      <c r="M181" s="33" t="s">
        <v>907</v>
      </c>
      <c r="N181" s="123"/>
    </row>
    <row r="182" spans="1:14" ht="15.75">
      <c r="A182" s="104"/>
      <c r="B182" s="33" t="s">
        <v>899</v>
      </c>
      <c r="C182" s="84">
        <v>150</v>
      </c>
      <c r="D182" s="57">
        <f aca="true" t="shared" si="2" ref="D182:K182">SUM(D181/C181*C182)</f>
        <v>6.25</v>
      </c>
      <c r="E182" s="57">
        <f t="shared" si="2"/>
        <v>2.375</v>
      </c>
      <c r="F182" s="57">
        <f t="shared" si="2"/>
        <v>21.25</v>
      </c>
      <c r="G182" s="42">
        <f t="shared" si="2"/>
        <v>132.5</v>
      </c>
      <c r="H182" s="57">
        <f t="shared" si="2"/>
        <v>101.99999999999999</v>
      </c>
      <c r="I182" s="57">
        <f t="shared" si="2"/>
        <v>54.12499999999999</v>
      </c>
      <c r="J182" s="57">
        <f t="shared" si="2"/>
        <v>2.625</v>
      </c>
      <c r="K182" s="57">
        <f t="shared" si="2"/>
        <v>12.124999999999998</v>
      </c>
      <c r="L182" s="37" t="s">
        <v>873</v>
      </c>
      <c r="M182" s="33" t="s">
        <v>908</v>
      </c>
      <c r="N182" s="123"/>
    </row>
    <row r="183" spans="1:14" ht="15.75">
      <c r="A183" s="122"/>
      <c r="B183" s="33" t="s">
        <v>899</v>
      </c>
      <c r="C183" s="84">
        <v>110</v>
      </c>
      <c r="D183" s="57">
        <v>1.47</v>
      </c>
      <c r="E183" s="57">
        <v>1.8</v>
      </c>
      <c r="F183" s="57">
        <v>7.1</v>
      </c>
      <c r="G183" s="42">
        <v>50.6</v>
      </c>
      <c r="H183" s="57">
        <v>41.4</v>
      </c>
      <c r="I183" s="57">
        <v>20.2</v>
      </c>
      <c r="J183" s="57">
        <v>0.6</v>
      </c>
      <c r="K183" s="57">
        <v>4.3</v>
      </c>
      <c r="L183" s="37" t="s">
        <v>873</v>
      </c>
      <c r="M183" s="33" t="s">
        <v>909</v>
      </c>
      <c r="N183" s="123"/>
    </row>
    <row r="184" spans="1:14" ht="15.75">
      <c r="A184" s="122"/>
      <c r="B184" s="33" t="s">
        <v>899</v>
      </c>
      <c r="C184" s="84">
        <v>130</v>
      </c>
      <c r="D184" s="57">
        <f aca="true" t="shared" si="3" ref="D184:K184">SUM(D183/C183*C184)</f>
        <v>1.7372727272727273</v>
      </c>
      <c r="E184" s="57">
        <f t="shared" si="3"/>
        <v>2.1272727272727274</v>
      </c>
      <c r="F184" s="57">
        <f t="shared" si="3"/>
        <v>8.39090909090909</v>
      </c>
      <c r="G184" s="42">
        <f t="shared" si="3"/>
        <v>59.8</v>
      </c>
      <c r="H184" s="57">
        <f t="shared" si="3"/>
        <v>48.92727272727272</v>
      </c>
      <c r="I184" s="57">
        <f t="shared" si="3"/>
        <v>23.87272727272727</v>
      </c>
      <c r="J184" s="57">
        <f t="shared" si="3"/>
        <v>0.709090909090909</v>
      </c>
      <c r="K184" s="57">
        <f t="shared" si="3"/>
        <v>5.081818181818181</v>
      </c>
      <c r="L184" s="37" t="s">
        <v>873</v>
      </c>
      <c r="M184" s="33" t="s">
        <v>910</v>
      </c>
      <c r="N184" s="123"/>
    </row>
    <row r="185" spans="1:14" ht="15.75">
      <c r="A185" s="122"/>
      <c r="B185" s="33" t="s">
        <v>899</v>
      </c>
      <c r="C185" s="84">
        <v>120</v>
      </c>
      <c r="D185" s="57">
        <v>1.61</v>
      </c>
      <c r="E185" s="57">
        <v>1.9</v>
      </c>
      <c r="F185" s="57">
        <v>7.73</v>
      </c>
      <c r="G185" s="42">
        <v>55</v>
      </c>
      <c r="H185" s="57">
        <v>45.2</v>
      </c>
      <c r="I185" s="57">
        <v>22.1</v>
      </c>
      <c r="J185" s="57">
        <v>0.7</v>
      </c>
      <c r="K185" s="57">
        <v>4.69</v>
      </c>
      <c r="L185" s="37" t="s">
        <v>873</v>
      </c>
      <c r="M185" s="33" t="s">
        <v>911</v>
      </c>
      <c r="N185" s="123"/>
    </row>
    <row r="186" spans="1:14" ht="15.75">
      <c r="A186" s="122"/>
      <c r="B186" s="33" t="s">
        <v>899</v>
      </c>
      <c r="C186" s="84">
        <v>150</v>
      </c>
      <c r="D186" s="57">
        <f aca="true" t="shared" si="4" ref="D186:K186">SUM(D185/C185*C186)</f>
        <v>2.0125</v>
      </c>
      <c r="E186" s="57">
        <f t="shared" si="4"/>
        <v>2.3749999999999996</v>
      </c>
      <c r="F186" s="57">
        <f t="shared" si="4"/>
        <v>9.662499999999998</v>
      </c>
      <c r="G186" s="42">
        <f t="shared" si="4"/>
        <v>68.74999999999999</v>
      </c>
      <c r="H186" s="57">
        <f t="shared" si="4"/>
        <v>56.49999999999999</v>
      </c>
      <c r="I186" s="57">
        <f t="shared" si="4"/>
        <v>27.624999999999996</v>
      </c>
      <c r="J186" s="57">
        <f t="shared" si="4"/>
        <v>0.8749999999999999</v>
      </c>
      <c r="K186" s="57">
        <f t="shared" si="4"/>
        <v>5.8625</v>
      </c>
      <c r="L186" s="37" t="s">
        <v>873</v>
      </c>
      <c r="M186" s="33" t="s">
        <v>912</v>
      </c>
      <c r="N186" s="123"/>
    </row>
    <row r="187" spans="1:14" ht="15.75">
      <c r="A187" s="104" t="s">
        <v>913</v>
      </c>
      <c r="B187" s="33" t="s">
        <v>914</v>
      </c>
      <c r="C187" s="84">
        <v>110</v>
      </c>
      <c r="D187" s="57">
        <v>1.5</v>
      </c>
      <c r="E187" s="57">
        <v>3.1</v>
      </c>
      <c r="F187" s="57">
        <v>7.74</v>
      </c>
      <c r="G187" s="189">
        <v>64.9</v>
      </c>
      <c r="H187" s="57">
        <v>32.2</v>
      </c>
      <c r="I187" s="57">
        <v>37.6</v>
      </c>
      <c r="J187" s="57">
        <v>0.7</v>
      </c>
      <c r="K187" s="57">
        <v>2.9</v>
      </c>
      <c r="L187" s="37" t="s">
        <v>915</v>
      </c>
      <c r="M187" s="33" t="s">
        <v>916</v>
      </c>
      <c r="N187" s="123"/>
    </row>
    <row r="188" spans="1:14" ht="15.75">
      <c r="A188" s="104"/>
      <c r="B188" s="33" t="s">
        <v>914</v>
      </c>
      <c r="C188" s="84">
        <v>130</v>
      </c>
      <c r="D188" s="57">
        <f aca="true" t="shared" si="5" ref="D188:K188">SUM(D187/C187*C188)</f>
        <v>1.7727272727272727</v>
      </c>
      <c r="E188" s="57">
        <f t="shared" si="5"/>
        <v>3.663636363636364</v>
      </c>
      <c r="F188" s="57">
        <f t="shared" si="5"/>
        <v>9.147272727272728</v>
      </c>
      <c r="G188" s="189">
        <f t="shared" si="5"/>
        <v>76.70000000000002</v>
      </c>
      <c r="H188" s="57">
        <f t="shared" si="5"/>
        <v>38.05454545454546</v>
      </c>
      <c r="I188" s="57">
        <f t="shared" si="5"/>
        <v>44.436363636363645</v>
      </c>
      <c r="J188" s="57">
        <f t="shared" si="5"/>
        <v>0.8272727272727274</v>
      </c>
      <c r="K188" s="57">
        <f t="shared" si="5"/>
        <v>3.427272727272728</v>
      </c>
      <c r="L188" s="37" t="s">
        <v>915</v>
      </c>
      <c r="M188" s="33" t="s">
        <v>917</v>
      </c>
      <c r="N188" s="123"/>
    </row>
    <row r="189" spans="1:14" ht="15.75">
      <c r="A189" s="122"/>
      <c r="B189" s="33" t="s">
        <v>914</v>
      </c>
      <c r="C189" s="84">
        <v>120</v>
      </c>
      <c r="D189" s="57">
        <v>1.68</v>
      </c>
      <c r="E189" s="57">
        <v>3.37</v>
      </c>
      <c r="F189" s="57">
        <v>8.45</v>
      </c>
      <c r="G189" s="189">
        <v>71.2</v>
      </c>
      <c r="H189" s="57">
        <v>35.1</v>
      </c>
      <c r="I189" s="57">
        <v>40.9</v>
      </c>
      <c r="J189" s="57">
        <v>0.8</v>
      </c>
      <c r="K189" s="57">
        <v>3.2</v>
      </c>
      <c r="L189" s="37" t="s">
        <v>915</v>
      </c>
      <c r="M189" s="33" t="s">
        <v>918</v>
      </c>
      <c r="N189" s="123"/>
    </row>
    <row r="190" spans="1:14" ht="15.75">
      <c r="A190" s="122"/>
      <c r="B190" s="33" t="s">
        <v>914</v>
      </c>
      <c r="C190" s="84">
        <v>150</v>
      </c>
      <c r="D190" s="57">
        <f aca="true" t="shared" si="6" ref="D190:K190">SUM(D189/C189*C190)</f>
        <v>2.1</v>
      </c>
      <c r="E190" s="57">
        <f t="shared" si="6"/>
        <v>4.2125</v>
      </c>
      <c r="F190" s="57">
        <f t="shared" si="6"/>
        <v>10.5625</v>
      </c>
      <c r="G190" s="189">
        <f t="shared" si="6"/>
        <v>89</v>
      </c>
      <c r="H190" s="57">
        <f t="shared" si="6"/>
        <v>43.875</v>
      </c>
      <c r="I190" s="57">
        <f t="shared" si="6"/>
        <v>51.125</v>
      </c>
      <c r="J190" s="57">
        <f t="shared" si="6"/>
        <v>1.0000000000000002</v>
      </c>
      <c r="K190" s="57">
        <f t="shared" si="6"/>
        <v>4.000000000000001</v>
      </c>
      <c r="L190" s="37" t="s">
        <v>915</v>
      </c>
      <c r="M190" s="33" t="s">
        <v>919</v>
      </c>
      <c r="N190" s="123"/>
    </row>
    <row r="191" spans="1:14" ht="15.75">
      <c r="A191" s="122"/>
      <c r="B191" s="33" t="s">
        <v>914</v>
      </c>
      <c r="C191" s="84">
        <v>110</v>
      </c>
      <c r="D191" s="57">
        <v>1.58</v>
      </c>
      <c r="E191" s="57">
        <v>4.88</v>
      </c>
      <c r="F191" s="57">
        <v>5.66</v>
      </c>
      <c r="G191" s="189">
        <v>79.91</v>
      </c>
      <c r="H191" s="57">
        <v>36.7</v>
      </c>
      <c r="I191" s="57">
        <v>37.8</v>
      </c>
      <c r="J191" s="57">
        <v>0.7</v>
      </c>
      <c r="K191" s="57">
        <v>2.9</v>
      </c>
      <c r="L191" s="37" t="s">
        <v>915</v>
      </c>
      <c r="M191" s="33" t="s">
        <v>920</v>
      </c>
      <c r="N191" s="123"/>
    </row>
    <row r="192" spans="1:14" ht="15.75">
      <c r="A192" s="122"/>
      <c r="B192" s="33" t="s">
        <v>914</v>
      </c>
      <c r="C192" s="84">
        <v>130</v>
      </c>
      <c r="D192" s="57">
        <f aca="true" t="shared" si="7" ref="D192:K192">SUM(D191/C191*C192)</f>
        <v>1.8672727272727274</v>
      </c>
      <c r="E192" s="57">
        <f t="shared" si="7"/>
        <v>5.767272727272727</v>
      </c>
      <c r="F192" s="57">
        <f t="shared" si="7"/>
        <v>6.6890909090909085</v>
      </c>
      <c r="G192" s="189">
        <f t="shared" si="7"/>
        <v>94.4390909090909</v>
      </c>
      <c r="H192" s="57">
        <f t="shared" si="7"/>
        <v>43.37272727272727</v>
      </c>
      <c r="I192" s="57">
        <f t="shared" si="7"/>
        <v>44.672727272727265</v>
      </c>
      <c r="J192" s="57">
        <f t="shared" si="7"/>
        <v>0.827272727272727</v>
      </c>
      <c r="K192" s="57">
        <f t="shared" si="7"/>
        <v>3.427272727272727</v>
      </c>
      <c r="L192" s="37" t="s">
        <v>915</v>
      </c>
      <c r="M192" s="33" t="s">
        <v>921</v>
      </c>
      <c r="N192" s="123"/>
    </row>
    <row r="193" spans="1:14" ht="15.75">
      <c r="A193" s="122"/>
      <c r="B193" s="33" t="s">
        <v>914</v>
      </c>
      <c r="C193" s="84">
        <v>120</v>
      </c>
      <c r="D193" s="57">
        <v>1.7</v>
      </c>
      <c r="E193" s="57">
        <v>5.3</v>
      </c>
      <c r="F193" s="57">
        <v>8.23</v>
      </c>
      <c r="G193" s="189">
        <v>87.21</v>
      </c>
      <c r="H193" s="57">
        <v>40</v>
      </c>
      <c r="I193" s="57">
        <v>41.2</v>
      </c>
      <c r="J193" s="57">
        <v>0.8</v>
      </c>
      <c r="K193" s="57">
        <v>3.2</v>
      </c>
      <c r="L193" s="37" t="s">
        <v>915</v>
      </c>
      <c r="M193" s="33" t="s">
        <v>922</v>
      </c>
      <c r="N193" s="123"/>
    </row>
    <row r="194" spans="1:14" ht="15.75">
      <c r="A194" s="122"/>
      <c r="B194" s="33" t="s">
        <v>914</v>
      </c>
      <c r="C194" s="84">
        <v>150</v>
      </c>
      <c r="D194" s="57">
        <f aca="true" t="shared" si="8" ref="D194:K194">SUM(D193/C193*C194)</f>
        <v>2.125</v>
      </c>
      <c r="E194" s="57">
        <f t="shared" si="8"/>
        <v>6.625</v>
      </c>
      <c r="F194" s="57">
        <f t="shared" si="8"/>
        <v>10.287500000000001</v>
      </c>
      <c r="G194" s="189">
        <f t="shared" si="8"/>
        <v>109.0125</v>
      </c>
      <c r="H194" s="57">
        <f t="shared" si="8"/>
        <v>50</v>
      </c>
      <c r="I194" s="57">
        <f t="shared" si="8"/>
        <v>51.5</v>
      </c>
      <c r="J194" s="57">
        <f t="shared" si="8"/>
        <v>0.9999999999999999</v>
      </c>
      <c r="K194" s="57">
        <f t="shared" si="8"/>
        <v>3.9999999999999996</v>
      </c>
      <c r="L194" s="37" t="s">
        <v>915</v>
      </c>
      <c r="M194" s="33" t="s">
        <v>923</v>
      </c>
      <c r="N194" s="123"/>
    </row>
    <row r="195" spans="1:14" ht="15.75">
      <c r="A195" s="122"/>
      <c r="B195" s="33" t="s">
        <v>924</v>
      </c>
      <c r="C195" s="190">
        <v>110</v>
      </c>
      <c r="D195" s="22">
        <v>1.9</v>
      </c>
      <c r="E195" s="22">
        <v>4.2</v>
      </c>
      <c r="F195" s="22">
        <v>22.64</v>
      </c>
      <c r="G195" s="191">
        <v>146.4</v>
      </c>
      <c r="H195" s="22">
        <v>49.1</v>
      </c>
      <c r="I195" s="22">
        <v>64.8</v>
      </c>
      <c r="J195" s="22">
        <v>1.5</v>
      </c>
      <c r="K195" s="22">
        <v>3.33</v>
      </c>
      <c r="L195" s="37" t="s">
        <v>925</v>
      </c>
      <c r="M195" s="33" t="s">
        <v>926</v>
      </c>
      <c r="N195" s="123"/>
    </row>
    <row r="196" spans="1:14" ht="15.75">
      <c r="A196" s="122"/>
      <c r="B196" s="33" t="s">
        <v>924</v>
      </c>
      <c r="C196" s="190">
        <v>130</v>
      </c>
      <c r="D196" s="22">
        <f aca="true" t="shared" si="9" ref="D196:K196">SUM(D195/C195*C196)</f>
        <v>2.2454545454545456</v>
      </c>
      <c r="E196" s="22">
        <f t="shared" si="9"/>
        <v>4.963636363636365</v>
      </c>
      <c r="F196" s="22">
        <f t="shared" si="9"/>
        <v>26.75636363636364</v>
      </c>
      <c r="G196" s="191">
        <f t="shared" si="9"/>
        <v>173.01818181818183</v>
      </c>
      <c r="H196" s="22">
        <f t="shared" si="9"/>
        <v>58.02727272727273</v>
      </c>
      <c r="I196" s="22">
        <f t="shared" si="9"/>
        <v>76.58181818181818</v>
      </c>
      <c r="J196" s="22">
        <f t="shared" si="9"/>
        <v>1.7727272727272727</v>
      </c>
      <c r="K196" s="22">
        <f t="shared" si="9"/>
        <v>3.9354545454545455</v>
      </c>
      <c r="L196" s="37" t="s">
        <v>925</v>
      </c>
      <c r="M196" s="33" t="s">
        <v>927</v>
      </c>
      <c r="N196" s="123"/>
    </row>
    <row r="197" spans="1:14" ht="15.75">
      <c r="A197" s="122"/>
      <c r="B197" s="33" t="s">
        <v>924</v>
      </c>
      <c r="C197" s="192">
        <v>120</v>
      </c>
      <c r="D197" s="23">
        <v>2.1</v>
      </c>
      <c r="E197" s="23">
        <v>4.6</v>
      </c>
      <c r="F197" s="23">
        <v>24.69</v>
      </c>
      <c r="G197" s="193">
        <v>148.07</v>
      </c>
      <c r="H197" s="23">
        <v>53.6</v>
      </c>
      <c r="I197" s="23">
        <v>70.7</v>
      </c>
      <c r="J197" s="23">
        <v>1.6</v>
      </c>
      <c r="K197" s="23">
        <v>3.6</v>
      </c>
      <c r="L197" s="37" t="s">
        <v>925</v>
      </c>
      <c r="M197" s="33" t="s">
        <v>928</v>
      </c>
      <c r="N197" s="123"/>
    </row>
    <row r="198" spans="1:14" ht="15.75">
      <c r="A198" s="122"/>
      <c r="B198" s="33" t="s">
        <v>924</v>
      </c>
      <c r="C198" s="192">
        <v>150</v>
      </c>
      <c r="D198" s="23">
        <f aca="true" t="shared" si="10" ref="D198:K198">SUM(D197/C197*C198)</f>
        <v>2.6250000000000004</v>
      </c>
      <c r="E198" s="23">
        <f t="shared" si="10"/>
        <v>5.75</v>
      </c>
      <c r="F198" s="23">
        <f t="shared" si="10"/>
        <v>30.862500000000004</v>
      </c>
      <c r="G198" s="193">
        <f t="shared" si="10"/>
        <v>185.0875</v>
      </c>
      <c r="H198" s="23">
        <f t="shared" si="10"/>
        <v>67.00000000000001</v>
      </c>
      <c r="I198" s="23">
        <f t="shared" si="10"/>
        <v>88.37500000000003</v>
      </c>
      <c r="J198" s="23">
        <f t="shared" si="10"/>
        <v>2.000000000000001</v>
      </c>
      <c r="K198" s="23">
        <f t="shared" si="10"/>
        <v>4.500000000000002</v>
      </c>
      <c r="L198" s="37" t="s">
        <v>925</v>
      </c>
      <c r="M198" s="33" t="s">
        <v>929</v>
      </c>
      <c r="N198" s="123"/>
    </row>
    <row r="199" spans="1:14" ht="15.75">
      <c r="A199" s="122"/>
      <c r="B199" s="33" t="s">
        <v>930</v>
      </c>
      <c r="C199" s="190">
        <v>110</v>
      </c>
      <c r="D199" s="22">
        <v>1.31</v>
      </c>
      <c r="E199" s="22">
        <v>4</v>
      </c>
      <c r="F199" s="22">
        <v>8.36</v>
      </c>
      <c r="G199" s="191">
        <v>74.8</v>
      </c>
      <c r="H199" s="22">
        <v>29.6</v>
      </c>
      <c r="I199" s="22">
        <v>54.4</v>
      </c>
      <c r="J199" s="22">
        <v>1.1</v>
      </c>
      <c r="K199" s="22">
        <v>4.1</v>
      </c>
      <c r="L199" s="37" t="s">
        <v>925</v>
      </c>
      <c r="M199" s="33" t="s">
        <v>931</v>
      </c>
      <c r="N199" s="123"/>
    </row>
    <row r="200" spans="1:14" ht="15.75">
      <c r="A200" s="122"/>
      <c r="B200" s="33" t="s">
        <v>930</v>
      </c>
      <c r="C200" s="190">
        <v>130</v>
      </c>
      <c r="D200" s="22">
        <f aca="true" t="shared" si="11" ref="D200:K200">SUM(D199/C199*C200)</f>
        <v>1.548181818181818</v>
      </c>
      <c r="E200" s="22">
        <f t="shared" si="11"/>
        <v>4.727272727272727</v>
      </c>
      <c r="F200" s="22">
        <f t="shared" si="11"/>
        <v>9.879999999999997</v>
      </c>
      <c r="G200" s="191">
        <f t="shared" si="11"/>
        <v>88.39999999999998</v>
      </c>
      <c r="H200" s="22">
        <f t="shared" si="11"/>
        <v>34.98181818181818</v>
      </c>
      <c r="I200" s="22">
        <f t="shared" si="11"/>
        <v>64.29090909090908</v>
      </c>
      <c r="J200" s="22">
        <f t="shared" si="11"/>
        <v>1.2999999999999998</v>
      </c>
      <c r="K200" s="22">
        <f t="shared" si="11"/>
        <v>4.845454545454544</v>
      </c>
      <c r="L200" s="37" t="s">
        <v>925</v>
      </c>
      <c r="M200" s="33" t="s">
        <v>932</v>
      </c>
      <c r="N200" s="123"/>
    </row>
    <row r="201" spans="1:14" ht="15.75">
      <c r="A201" s="122"/>
      <c r="B201" s="33" t="s">
        <v>930</v>
      </c>
      <c r="C201" s="192">
        <v>120</v>
      </c>
      <c r="D201" s="23">
        <v>1.43</v>
      </c>
      <c r="E201" s="23">
        <v>4.4</v>
      </c>
      <c r="F201" s="23">
        <v>9.1</v>
      </c>
      <c r="G201" s="193">
        <v>82.07</v>
      </c>
      <c r="H201" s="23">
        <v>32.3</v>
      </c>
      <c r="I201" s="23">
        <v>59.3</v>
      </c>
      <c r="J201" s="23">
        <v>1.2</v>
      </c>
      <c r="K201" s="23">
        <v>4.5</v>
      </c>
      <c r="L201" s="37" t="s">
        <v>925</v>
      </c>
      <c r="M201" s="33" t="s">
        <v>933</v>
      </c>
      <c r="N201" s="123"/>
    </row>
    <row r="202" spans="1:14" ht="15.75">
      <c r="A202" s="122"/>
      <c r="B202" s="33" t="s">
        <v>930</v>
      </c>
      <c r="C202" s="192">
        <v>150</v>
      </c>
      <c r="D202" s="23">
        <f aca="true" t="shared" si="12" ref="D202:K202">SUM(D201/C201*C202)</f>
        <v>1.7874999999999999</v>
      </c>
      <c r="E202" s="23">
        <f t="shared" si="12"/>
        <v>5.5</v>
      </c>
      <c r="F202" s="23">
        <f t="shared" si="12"/>
        <v>11.374999999999998</v>
      </c>
      <c r="G202" s="193">
        <f t="shared" si="12"/>
        <v>102.58749999999998</v>
      </c>
      <c r="H202" s="23">
        <f t="shared" si="12"/>
        <v>40.37499999999999</v>
      </c>
      <c r="I202" s="23">
        <f t="shared" si="12"/>
        <v>74.12499999999999</v>
      </c>
      <c r="J202" s="23">
        <f t="shared" si="12"/>
        <v>1.4999999999999996</v>
      </c>
      <c r="K202" s="23">
        <f t="shared" si="12"/>
        <v>5.624999999999998</v>
      </c>
      <c r="L202" s="37" t="s">
        <v>925</v>
      </c>
      <c r="M202" s="33" t="s">
        <v>934</v>
      </c>
      <c r="N202" s="123"/>
    </row>
    <row r="203" spans="1:14" ht="15.75">
      <c r="A203" s="122"/>
      <c r="B203" s="33" t="s">
        <v>172</v>
      </c>
      <c r="C203" s="190">
        <v>110</v>
      </c>
      <c r="D203" s="22">
        <v>2.3</v>
      </c>
      <c r="E203" s="22">
        <v>3.6</v>
      </c>
      <c r="F203" s="22">
        <v>7.17</v>
      </c>
      <c r="G203" s="39">
        <v>69.43</v>
      </c>
      <c r="H203" s="22">
        <v>59.9</v>
      </c>
      <c r="I203" s="22">
        <v>22.7</v>
      </c>
      <c r="J203" s="22">
        <v>0.9</v>
      </c>
      <c r="K203" s="22">
        <v>18.9</v>
      </c>
      <c r="L203" s="37" t="s">
        <v>173</v>
      </c>
      <c r="M203" s="45"/>
      <c r="N203" s="123"/>
    </row>
    <row r="204" spans="1:14" ht="15.75">
      <c r="A204" s="122"/>
      <c r="B204" s="33" t="s">
        <v>172</v>
      </c>
      <c r="C204" s="190">
        <v>130</v>
      </c>
      <c r="D204" s="22">
        <v>2.7</v>
      </c>
      <c r="E204" s="22">
        <v>4.2</v>
      </c>
      <c r="F204" s="22">
        <v>8.4</v>
      </c>
      <c r="G204" s="39">
        <v>81</v>
      </c>
      <c r="H204" s="22">
        <v>69.9</v>
      </c>
      <c r="I204" s="22">
        <v>26.5</v>
      </c>
      <c r="J204" s="22">
        <v>1.1</v>
      </c>
      <c r="K204" s="22">
        <v>23.1</v>
      </c>
      <c r="L204" s="37" t="s">
        <v>173</v>
      </c>
      <c r="M204" s="45"/>
      <c r="N204" s="123"/>
    </row>
    <row r="205" spans="1:14" ht="15.75">
      <c r="A205" s="104" t="s">
        <v>935</v>
      </c>
      <c r="B205" s="33" t="s">
        <v>172</v>
      </c>
      <c r="C205" s="84">
        <v>120</v>
      </c>
      <c r="D205" s="57">
        <v>2.5</v>
      </c>
      <c r="E205" s="57">
        <v>3.9</v>
      </c>
      <c r="F205" s="57">
        <v>7.81</v>
      </c>
      <c r="G205" s="42">
        <v>75.76</v>
      </c>
      <c r="H205" s="57">
        <v>66.5</v>
      </c>
      <c r="I205" s="57">
        <v>24.8</v>
      </c>
      <c r="J205" s="57">
        <v>0.97</v>
      </c>
      <c r="K205" s="57">
        <v>20.6</v>
      </c>
      <c r="L205" s="37" t="s">
        <v>173</v>
      </c>
      <c r="M205" s="45"/>
      <c r="N205" s="123"/>
    </row>
    <row r="206" spans="1:14" ht="15.75">
      <c r="A206" s="104"/>
      <c r="B206" s="33" t="s">
        <v>172</v>
      </c>
      <c r="C206" s="84">
        <v>150</v>
      </c>
      <c r="D206" s="57">
        <v>3.1</v>
      </c>
      <c r="E206" s="57">
        <v>4.8</v>
      </c>
      <c r="F206" s="57">
        <v>9.6</v>
      </c>
      <c r="G206" s="42">
        <v>93</v>
      </c>
      <c r="H206" s="57">
        <v>81.6</v>
      </c>
      <c r="I206" s="57">
        <v>30.4</v>
      </c>
      <c r="J206" s="57">
        <v>1.2</v>
      </c>
      <c r="K206" s="57">
        <v>25.5</v>
      </c>
      <c r="L206" s="37" t="s">
        <v>173</v>
      </c>
      <c r="M206" s="45"/>
      <c r="N206" s="123"/>
    </row>
    <row r="207" spans="1:14" ht="15.75">
      <c r="A207" s="122"/>
      <c r="B207" s="33" t="s">
        <v>936</v>
      </c>
      <c r="C207" s="34">
        <v>110</v>
      </c>
      <c r="D207" s="22">
        <v>2.4</v>
      </c>
      <c r="E207" s="22">
        <v>2.4</v>
      </c>
      <c r="F207" s="22">
        <v>6.48</v>
      </c>
      <c r="G207" s="39">
        <v>57.22</v>
      </c>
      <c r="H207" s="22">
        <v>83.4</v>
      </c>
      <c r="I207" s="22">
        <v>20.98</v>
      </c>
      <c r="J207" s="22">
        <v>0.7</v>
      </c>
      <c r="K207" s="22">
        <v>18.3</v>
      </c>
      <c r="L207" s="37" t="s">
        <v>937</v>
      </c>
      <c r="M207" s="45"/>
      <c r="N207" s="123"/>
    </row>
    <row r="208" spans="1:14" ht="15.75">
      <c r="A208" s="122"/>
      <c r="B208" s="33" t="s">
        <v>936</v>
      </c>
      <c r="C208" s="34">
        <v>130</v>
      </c>
      <c r="D208" s="22">
        <v>2.8</v>
      </c>
      <c r="E208" s="22">
        <f aca="true" t="shared" si="13" ref="E208:K208">SUM(E207/D207*D208)</f>
        <v>2.8</v>
      </c>
      <c r="F208" s="22">
        <f t="shared" si="13"/>
        <v>7.56</v>
      </c>
      <c r="G208" s="39">
        <f t="shared" si="13"/>
        <v>66.75666666666666</v>
      </c>
      <c r="H208" s="22">
        <f t="shared" si="13"/>
        <v>97.3</v>
      </c>
      <c r="I208" s="22">
        <f t="shared" si="13"/>
        <v>24.476666666666663</v>
      </c>
      <c r="J208" s="22">
        <f t="shared" si="13"/>
        <v>0.8166666666666665</v>
      </c>
      <c r="K208" s="22">
        <f t="shared" si="13"/>
        <v>21.349999999999998</v>
      </c>
      <c r="L208" s="37" t="s">
        <v>937</v>
      </c>
      <c r="M208" s="45"/>
      <c r="N208" s="123"/>
    </row>
    <row r="209" spans="1:14" ht="15.75">
      <c r="A209" s="122"/>
      <c r="B209" s="33" t="s">
        <v>936</v>
      </c>
      <c r="C209" s="34">
        <v>120</v>
      </c>
      <c r="D209" s="22">
        <v>2.66</v>
      </c>
      <c r="E209" s="22">
        <v>2.6</v>
      </c>
      <c r="F209" s="22">
        <v>7.16</v>
      </c>
      <c r="G209" s="39">
        <v>62.8</v>
      </c>
      <c r="H209" s="19">
        <v>91</v>
      </c>
      <c r="I209" s="22">
        <v>22.9</v>
      </c>
      <c r="J209" s="19">
        <v>0.8</v>
      </c>
      <c r="K209" s="19">
        <v>19.97</v>
      </c>
      <c r="L209" s="37" t="s">
        <v>937</v>
      </c>
      <c r="M209" s="45"/>
      <c r="N209" s="123"/>
    </row>
    <row r="210" spans="1:14" ht="15.75">
      <c r="A210" s="122"/>
      <c r="B210" s="33" t="s">
        <v>936</v>
      </c>
      <c r="C210" s="34">
        <v>150</v>
      </c>
      <c r="D210" s="22">
        <v>3.3</v>
      </c>
      <c r="E210" s="22">
        <f aca="true" t="shared" si="14" ref="E210:K210">SUM(E208/D208*D210)</f>
        <v>3.3</v>
      </c>
      <c r="F210" s="22">
        <f t="shared" si="14"/>
        <v>8.91</v>
      </c>
      <c r="G210" s="39">
        <f t="shared" si="14"/>
        <v>78.6775</v>
      </c>
      <c r="H210" s="22">
        <f t="shared" si="14"/>
        <v>114.675</v>
      </c>
      <c r="I210" s="22">
        <f t="shared" si="14"/>
        <v>28.847499999999997</v>
      </c>
      <c r="J210" s="19">
        <f t="shared" si="14"/>
        <v>0.9624999999999999</v>
      </c>
      <c r="K210" s="19">
        <f t="shared" si="14"/>
        <v>25.1625</v>
      </c>
      <c r="L210" s="37" t="s">
        <v>937</v>
      </c>
      <c r="M210" s="45"/>
      <c r="N210" s="123"/>
    </row>
    <row r="211" spans="1:14" ht="15.75">
      <c r="A211" s="122"/>
      <c r="B211" s="33" t="s">
        <v>938</v>
      </c>
      <c r="C211" s="34">
        <v>110</v>
      </c>
      <c r="D211" s="22">
        <v>1.96</v>
      </c>
      <c r="E211" s="22">
        <v>5.9</v>
      </c>
      <c r="F211" s="22">
        <v>7.5</v>
      </c>
      <c r="G211" s="39">
        <v>90.2</v>
      </c>
      <c r="H211" s="22">
        <v>58.3</v>
      </c>
      <c r="I211" s="22">
        <v>18.9</v>
      </c>
      <c r="J211" s="22">
        <v>1.1</v>
      </c>
      <c r="K211" s="22">
        <v>13.5</v>
      </c>
      <c r="L211" s="37" t="s">
        <v>939</v>
      </c>
      <c r="M211" s="45"/>
      <c r="N211" s="123"/>
    </row>
    <row r="212" spans="1:14" ht="15.75">
      <c r="A212" s="122"/>
      <c r="B212" s="33" t="s">
        <v>938</v>
      </c>
      <c r="C212" s="34">
        <v>130</v>
      </c>
      <c r="D212" s="22">
        <v>2.3</v>
      </c>
      <c r="E212" s="22">
        <f aca="true" t="shared" si="15" ref="E212:K212">SUM(E211/D211*D212)</f>
        <v>6.923469387755103</v>
      </c>
      <c r="F212" s="22">
        <f t="shared" si="15"/>
        <v>8.801020408163266</v>
      </c>
      <c r="G212" s="39">
        <f t="shared" si="15"/>
        <v>105.84693877551022</v>
      </c>
      <c r="H212" s="22">
        <f t="shared" si="15"/>
        <v>68.41326530612245</v>
      </c>
      <c r="I212" s="22">
        <f t="shared" si="15"/>
        <v>22.17857142857143</v>
      </c>
      <c r="J212" s="22">
        <f t="shared" si="15"/>
        <v>1.2908163265306125</v>
      </c>
      <c r="K212" s="22">
        <f t="shared" si="15"/>
        <v>15.84183673469388</v>
      </c>
      <c r="L212" s="37" t="s">
        <v>939</v>
      </c>
      <c r="M212" s="45"/>
      <c r="N212" s="123"/>
    </row>
    <row r="213" spans="1:14" ht="15.75">
      <c r="A213" s="122"/>
      <c r="B213" s="33" t="s">
        <v>938</v>
      </c>
      <c r="C213" s="34">
        <v>120</v>
      </c>
      <c r="D213" s="57">
        <v>2.14</v>
      </c>
      <c r="E213" s="57">
        <v>6.4</v>
      </c>
      <c r="F213" s="57">
        <v>8.2</v>
      </c>
      <c r="G213" s="42">
        <v>98.8</v>
      </c>
      <c r="H213" s="57">
        <v>63.6</v>
      </c>
      <c r="I213" s="57">
        <v>20.6</v>
      </c>
      <c r="J213" s="57">
        <v>1.2</v>
      </c>
      <c r="K213" s="57">
        <v>14.7</v>
      </c>
      <c r="L213" s="37" t="s">
        <v>939</v>
      </c>
      <c r="M213" s="45"/>
      <c r="N213" s="123"/>
    </row>
    <row r="214" spans="1:14" ht="15.75">
      <c r="A214" s="122"/>
      <c r="B214" s="33" t="s">
        <v>938</v>
      </c>
      <c r="C214" s="34">
        <v>150</v>
      </c>
      <c r="D214" s="57">
        <v>2.7</v>
      </c>
      <c r="E214" s="57">
        <f aca="true" t="shared" si="16" ref="E214:K214">SUM(E213/D213*D214)</f>
        <v>8.074766355140188</v>
      </c>
      <c r="F214" s="57">
        <f t="shared" si="16"/>
        <v>10.345794392523365</v>
      </c>
      <c r="G214" s="42">
        <f t="shared" si="16"/>
        <v>124.65420560747664</v>
      </c>
      <c r="H214" s="57">
        <f t="shared" si="16"/>
        <v>80.24299065420563</v>
      </c>
      <c r="I214" s="57">
        <f t="shared" si="16"/>
        <v>25.990654205607488</v>
      </c>
      <c r="J214" s="57">
        <f t="shared" si="16"/>
        <v>1.5140186915887857</v>
      </c>
      <c r="K214" s="57">
        <f t="shared" si="16"/>
        <v>18.546728971962626</v>
      </c>
      <c r="L214" s="37" t="s">
        <v>939</v>
      </c>
      <c r="M214" s="45"/>
      <c r="N214" s="123"/>
    </row>
    <row r="215" spans="1:14" ht="15.75">
      <c r="A215" s="122"/>
      <c r="B215" s="33" t="s">
        <v>940</v>
      </c>
      <c r="C215" s="34">
        <v>110</v>
      </c>
      <c r="D215" s="57">
        <v>1.6</v>
      </c>
      <c r="E215" s="57">
        <v>3.5</v>
      </c>
      <c r="F215" s="57">
        <v>10.75</v>
      </c>
      <c r="G215" s="42">
        <v>81.18</v>
      </c>
      <c r="H215" s="57">
        <v>39.3</v>
      </c>
      <c r="I215" s="57">
        <v>22.1</v>
      </c>
      <c r="J215" s="57">
        <v>1.4</v>
      </c>
      <c r="K215" s="57">
        <v>1.3</v>
      </c>
      <c r="L215" s="37" t="s">
        <v>941</v>
      </c>
      <c r="M215" s="45"/>
      <c r="N215" s="123"/>
    </row>
    <row r="216" spans="1:14" ht="15.75">
      <c r="A216" s="122"/>
      <c r="B216" s="33" t="s">
        <v>940</v>
      </c>
      <c r="C216" s="34">
        <v>130</v>
      </c>
      <c r="D216" s="57">
        <v>1.9</v>
      </c>
      <c r="E216" s="57">
        <f aca="true" t="shared" si="17" ref="E216:K216">SUM(E215/D215*D216)</f>
        <v>4.15625</v>
      </c>
      <c r="F216" s="57">
        <f t="shared" si="17"/>
        <v>12.765625</v>
      </c>
      <c r="G216" s="42">
        <f t="shared" si="17"/>
        <v>96.40125000000002</v>
      </c>
      <c r="H216" s="57">
        <f t="shared" si="17"/>
        <v>46.66875</v>
      </c>
      <c r="I216" s="57">
        <f t="shared" si="17"/>
        <v>26.243750000000006</v>
      </c>
      <c r="J216" s="57">
        <f t="shared" si="17"/>
        <v>1.6625000000000003</v>
      </c>
      <c r="K216" s="57">
        <f t="shared" si="17"/>
        <v>1.5437500000000006</v>
      </c>
      <c r="L216" s="37" t="s">
        <v>941</v>
      </c>
      <c r="M216" s="45"/>
      <c r="N216" s="123"/>
    </row>
    <row r="217" spans="1:14" ht="15.75">
      <c r="A217" s="122"/>
      <c r="B217" s="33" t="s">
        <v>940</v>
      </c>
      <c r="C217" s="34">
        <v>120</v>
      </c>
      <c r="D217" s="57">
        <v>1.78</v>
      </c>
      <c r="E217" s="57">
        <v>3.85</v>
      </c>
      <c r="F217" s="57">
        <v>11.72</v>
      </c>
      <c r="G217" s="42">
        <v>88.56</v>
      </c>
      <c r="H217" s="57">
        <v>42.9</v>
      </c>
      <c r="I217" s="57">
        <v>24.1</v>
      </c>
      <c r="J217" s="57">
        <v>1.5</v>
      </c>
      <c r="K217" s="57">
        <v>1.4</v>
      </c>
      <c r="L217" s="37" t="s">
        <v>941</v>
      </c>
      <c r="M217" s="45"/>
      <c r="N217" s="123"/>
    </row>
    <row r="218" spans="1:14" ht="15.75">
      <c r="A218" s="122"/>
      <c r="B218" s="33" t="s">
        <v>940</v>
      </c>
      <c r="C218" s="34">
        <v>150</v>
      </c>
      <c r="D218" s="57">
        <v>2.2</v>
      </c>
      <c r="E218" s="57">
        <v>4.8</v>
      </c>
      <c r="F218" s="57">
        <v>14.6</v>
      </c>
      <c r="G218" s="42">
        <v>110</v>
      </c>
      <c r="H218" s="57">
        <v>53.3</v>
      </c>
      <c r="I218" s="57">
        <v>29.9</v>
      </c>
      <c r="J218" s="57">
        <v>1.9</v>
      </c>
      <c r="K218" s="57">
        <v>1.8</v>
      </c>
      <c r="L218" s="37" t="s">
        <v>941</v>
      </c>
      <c r="M218" s="45"/>
      <c r="N218" s="123"/>
    </row>
    <row r="219" spans="1:14" ht="15.75">
      <c r="A219" s="122"/>
      <c r="B219" s="33" t="s">
        <v>942</v>
      </c>
      <c r="C219" s="190">
        <v>110</v>
      </c>
      <c r="D219" s="22">
        <v>1.8</v>
      </c>
      <c r="E219" s="22">
        <v>1.4</v>
      </c>
      <c r="F219" s="22">
        <v>9.8</v>
      </c>
      <c r="G219" s="39">
        <v>59.4</v>
      </c>
      <c r="H219" s="22">
        <v>42.1</v>
      </c>
      <c r="I219" s="22">
        <v>23</v>
      </c>
      <c r="J219" s="22">
        <v>1.5</v>
      </c>
      <c r="K219" s="22">
        <v>1.3</v>
      </c>
      <c r="L219" s="37" t="s">
        <v>943</v>
      </c>
      <c r="M219" s="33" t="s">
        <v>944</v>
      </c>
      <c r="N219" s="123"/>
    </row>
    <row r="220" spans="1:14" ht="15.75">
      <c r="A220" s="122"/>
      <c r="B220" s="33" t="s">
        <v>942</v>
      </c>
      <c r="C220" s="190">
        <v>130</v>
      </c>
      <c r="D220" s="22">
        <v>2.1</v>
      </c>
      <c r="E220" s="22">
        <v>1.6</v>
      </c>
      <c r="F220" s="22">
        <v>11.2</v>
      </c>
      <c r="G220" s="39">
        <v>68</v>
      </c>
      <c r="H220" s="22">
        <v>42.8</v>
      </c>
      <c r="I220" s="22">
        <v>23.4</v>
      </c>
      <c r="J220" s="22">
        <v>1.5</v>
      </c>
      <c r="K220" s="22">
        <v>1.3</v>
      </c>
      <c r="L220" s="37" t="s">
        <v>943</v>
      </c>
      <c r="M220" s="33" t="s">
        <v>945</v>
      </c>
      <c r="N220" s="123"/>
    </row>
    <row r="221" spans="1:14" ht="15.75">
      <c r="A221" s="122"/>
      <c r="B221" s="33" t="s">
        <v>942</v>
      </c>
      <c r="C221" s="190">
        <v>120</v>
      </c>
      <c r="D221" s="22">
        <v>1.94</v>
      </c>
      <c r="E221" s="22">
        <v>1.55</v>
      </c>
      <c r="F221" s="22">
        <v>10.78</v>
      </c>
      <c r="G221" s="39">
        <v>64.5</v>
      </c>
      <c r="H221" s="22">
        <v>45.9</v>
      </c>
      <c r="I221" s="22">
        <v>25.1</v>
      </c>
      <c r="J221" s="22">
        <v>1.6</v>
      </c>
      <c r="K221" s="22">
        <v>1.4</v>
      </c>
      <c r="L221" s="37" t="s">
        <v>943</v>
      </c>
      <c r="M221" s="33" t="s">
        <v>946</v>
      </c>
      <c r="N221" s="123"/>
    </row>
    <row r="222" spans="1:14" ht="15.75">
      <c r="A222" s="122"/>
      <c r="B222" s="33" t="s">
        <v>942</v>
      </c>
      <c r="C222" s="190">
        <v>150</v>
      </c>
      <c r="D222" s="22">
        <v>2.4</v>
      </c>
      <c r="E222" s="22">
        <v>1.9</v>
      </c>
      <c r="F222" s="22">
        <v>13.2</v>
      </c>
      <c r="G222" s="39">
        <v>79</v>
      </c>
      <c r="H222" s="22">
        <v>56.2</v>
      </c>
      <c r="I222" s="22">
        <v>30.7</v>
      </c>
      <c r="J222" s="22">
        <v>2</v>
      </c>
      <c r="K222" s="22">
        <v>1.8</v>
      </c>
      <c r="L222" s="37" t="s">
        <v>943</v>
      </c>
      <c r="M222" s="33" t="s">
        <v>947</v>
      </c>
      <c r="N222" s="123"/>
    </row>
    <row r="223" spans="1:14" ht="15.75">
      <c r="A223" s="104" t="s">
        <v>948</v>
      </c>
      <c r="B223" s="33" t="s">
        <v>942</v>
      </c>
      <c r="C223" s="190">
        <v>110</v>
      </c>
      <c r="D223" s="22">
        <v>1.8</v>
      </c>
      <c r="E223" s="22">
        <v>3.6</v>
      </c>
      <c r="F223" s="22">
        <v>9.5</v>
      </c>
      <c r="G223" s="39">
        <v>78.12</v>
      </c>
      <c r="H223" s="22">
        <v>47.3</v>
      </c>
      <c r="I223" s="22">
        <v>23.2</v>
      </c>
      <c r="J223" s="22">
        <v>1.44</v>
      </c>
      <c r="K223" s="22">
        <v>1.3</v>
      </c>
      <c r="L223" s="37" t="s">
        <v>943</v>
      </c>
      <c r="M223" s="33" t="s">
        <v>949</v>
      </c>
      <c r="N223" s="123"/>
    </row>
    <row r="224" spans="1:14" ht="15.75">
      <c r="A224" s="104"/>
      <c r="B224" s="33" t="s">
        <v>942</v>
      </c>
      <c r="C224" s="190">
        <v>130</v>
      </c>
      <c r="D224" s="22">
        <f aca="true" t="shared" si="18" ref="D224:K224">SUM(D223/C223*C224)</f>
        <v>2.1272727272727274</v>
      </c>
      <c r="E224" s="22">
        <f t="shared" si="18"/>
        <v>4.254545454545455</v>
      </c>
      <c r="F224" s="22">
        <f t="shared" si="18"/>
        <v>11.227272727272728</v>
      </c>
      <c r="G224" s="39">
        <f t="shared" si="18"/>
        <v>92.32363636363638</v>
      </c>
      <c r="H224" s="22">
        <f t="shared" si="18"/>
        <v>55.9</v>
      </c>
      <c r="I224" s="22">
        <f t="shared" si="18"/>
        <v>27.418181818181818</v>
      </c>
      <c r="J224" s="22">
        <f t="shared" si="18"/>
        <v>1.7018181818181817</v>
      </c>
      <c r="K224" s="22">
        <f t="shared" si="18"/>
        <v>1.5363636363636362</v>
      </c>
      <c r="L224" s="37" t="s">
        <v>943</v>
      </c>
      <c r="M224" s="33" t="s">
        <v>950</v>
      </c>
      <c r="N224" s="123"/>
    </row>
    <row r="225" spans="1:14" ht="15.75">
      <c r="A225" s="122"/>
      <c r="B225" s="33" t="s">
        <v>942</v>
      </c>
      <c r="C225" s="190">
        <v>120</v>
      </c>
      <c r="D225" s="22">
        <v>1.99</v>
      </c>
      <c r="E225" s="22">
        <v>3.97</v>
      </c>
      <c r="F225" s="22">
        <v>10.49</v>
      </c>
      <c r="G225" s="39">
        <v>85.4</v>
      </c>
      <c r="H225" s="22">
        <v>51.6</v>
      </c>
      <c r="I225" s="22">
        <v>25.4</v>
      </c>
      <c r="J225" s="22">
        <v>1.57</v>
      </c>
      <c r="K225" s="22">
        <v>1.4</v>
      </c>
      <c r="L225" s="37" t="s">
        <v>943</v>
      </c>
      <c r="M225" s="33" t="s">
        <v>951</v>
      </c>
      <c r="N225" s="123"/>
    </row>
    <row r="226" spans="1:14" ht="15.75">
      <c r="A226" s="122"/>
      <c r="B226" s="33" t="s">
        <v>942</v>
      </c>
      <c r="C226" s="190">
        <v>150</v>
      </c>
      <c r="D226" s="22">
        <f aca="true" t="shared" si="19" ref="D226:K226">SUM(D225/C225*C226)</f>
        <v>2.4875</v>
      </c>
      <c r="E226" s="22">
        <f t="shared" si="19"/>
        <v>4.9624999999999995</v>
      </c>
      <c r="F226" s="22">
        <f t="shared" si="19"/>
        <v>13.112499999999999</v>
      </c>
      <c r="G226" s="39">
        <f t="shared" si="19"/>
        <v>106.75</v>
      </c>
      <c r="H226" s="22">
        <f t="shared" si="19"/>
        <v>64.5</v>
      </c>
      <c r="I226" s="22">
        <f t="shared" si="19"/>
        <v>31.75</v>
      </c>
      <c r="J226" s="22">
        <f t="shared" si="19"/>
        <v>1.9625000000000001</v>
      </c>
      <c r="K226" s="22">
        <f t="shared" si="19"/>
        <v>1.75</v>
      </c>
      <c r="L226" s="37" t="s">
        <v>943</v>
      </c>
      <c r="M226" s="33" t="s">
        <v>952</v>
      </c>
      <c r="N226" s="123"/>
    </row>
    <row r="227" spans="1:14" ht="15.75">
      <c r="A227" s="122"/>
      <c r="B227" s="33" t="s">
        <v>953</v>
      </c>
      <c r="C227" s="84">
        <v>110</v>
      </c>
      <c r="D227" s="57">
        <v>1.04</v>
      </c>
      <c r="E227" s="57">
        <v>4.94</v>
      </c>
      <c r="F227" s="57">
        <v>5.6</v>
      </c>
      <c r="G227" s="42">
        <v>70.95</v>
      </c>
      <c r="H227" s="57">
        <v>27.2</v>
      </c>
      <c r="I227" s="57">
        <v>11.6</v>
      </c>
      <c r="J227" s="57">
        <v>0.5</v>
      </c>
      <c r="K227" s="57">
        <v>11.9</v>
      </c>
      <c r="L227" s="37" t="s">
        <v>954</v>
      </c>
      <c r="M227" s="33" t="s">
        <v>955</v>
      </c>
      <c r="N227" s="123"/>
    </row>
    <row r="228" spans="1:14" ht="15.75">
      <c r="A228" s="122"/>
      <c r="B228" s="33" t="s">
        <v>953</v>
      </c>
      <c r="C228" s="84">
        <v>130</v>
      </c>
      <c r="D228" s="57">
        <f aca="true" t="shared" si="20" ref="D228:K228">SUM(D227/C227*C228)</f>
        <v>1.2290909090909092</v>
      </c>
      <c r="E228" s="57">
        <f t="shared" si="20"/>
        <v>5.838181818181819</v>
      </c>
      <c r="F228" s="57">
        <f t="shared" si="20"/>
        <v>6.618181818181818</v>
      </c>
      <c r="G228" s="42">
        <f t="shared" si="20"/>
        <v>83.85000000000001</v>
      </c>
      <c r="H228" s="57">
        <f t="shared" si="20"/>
        <v>32.14545454545455</v>
      </c>
      <c r="I228" s="57">
        <f t="shared" si="20"/>
        <v>13.709090909090909</v>
      </c>
      <c r="J228" s="57">
        <f t="shared" si="20"/>
        <v>0.5909090909090909</v>
      </c>
      <c r="K228" s="57">
        <f t="shared" si="20"/>
        <v>14.063636363636364</v>
      </c>
      <c r="L228" s="37" t="s">
        <v>954</v>
      </c>
      <c r="M228" s="33" t="s">
        <v>956</v>
      </c>
      <c r="N228" s="123"/>
    </row>
    <row r="229" spans="1:14" ht="15.75">
      <c r="A229" s="122"/>
      <c r="B229" s="33" t="s">
        <v>953</v>
      </c>
      <c r="C229" s="84">
        <v>120</v>
      </c>
      <c r="D229" s="57">
        <v>1.1</v>
      </c>
      <c r="E229" s="57">
        <v>5.3</v>
      </c>
      <c r="F229" s="57">
        <v>6.11</v>
      </c>
      <c r="G229" s="42">
        <v>77.4</v>
      </c>
      <c r="H229" s="57">
        <v>29.7</v>
      </c>
      <c r="I229" s="57">
        <v>12.7</v>
      </c>
      <c r="J229" s="57">
        <v>0.5</v>
      </c>
      <c r="K229" s="57">
        <v>13</v>
      </c>
      <c r="L229" s="37" t="s">
        <v>954</v>
      </c>
      <c r="M229" s="33" t="s">
        <v>957</v>
      </c>
      <c r="N229" s="123"/>
    </row>
    <row r="230" spans="1:14" ht="15.75">
      <c r="A230" s="122"/>
      <c r="B230" s="33" t="s">
        <v>953</v>
      </c>
      <c r="C230" s="84">
        <v>150</v>
      </c>
      <c r="D230" s="57">
        <f aca="true" t="shared" si="21" ref="D230:K230">SUM(D229/C229*C230)</f>
        <v>1.375</v>
      </c>
      <c r="E230" s="57">
        <f t="shared" si="21"/>
        <v>6.624999999999999</v>
      </c>
      <c r="F230" s="57">
        <f t="shared" si="21"/>
        <v>7.637499999999999</v>
      </c>
      <c r="G230" s="42">
        <f t="shared" si="21"/>
        <v>96.75</v>
      </c>
      <c r="H230" s="57">
        <f t="shared" si="21"/>
        <v>37.12499999999999</v>
      </c>
      <c r="I230" s="57">
        <f t="shared" si="21"/>
        <v>15.874999999999996</v>
      </c>
      <c r="J230" s="57">
        <f t="shared" si="21"/>
        <v>0.6249999999999999</v>
      </c>
      <c r="K230" s="57">
        <f t="shared" si="21"/>
        <v>16.249999999999996</v>
      </c>
      <c r="L230" s="37" t="s">
        <v>954</v>
      </c>
      <c r="M230" s="33" t="s">
        <v>958</v>
      </c>
      <c r="N230" s="123"/>
    </row>
    <row r="231" spans="1:14" ht="15.75">
      <c r="A231" s="122"/>
      <c r="B231" s="33" t="s">
        <v>959</v>
      </c>
      <c r="C231" s="84">
        <v>110</v>
      </c>
      <c r="D231" s="57">
        <v>1.4</v>
      </c>
      <c r="E231" s="57">
        <v>4.7</v>
      </c>
      <c r="F231" s="57">
        <v>5.16</v>
      </c>
      <c r="G231" s="42">
        <v>68.6</v>
      </c>
      <c r="H231" s="57">
        <v>36.9</v>
      </c>
      <c r="I231" s="57">
        <v>16.3</v>
      </c>
      <c r="J231" s="57">
        <v>0.5</v>
      </c>
      <c r="K231" s="57">
        <v>6</v>
      </c>
      <c r="L231" s="37" t="s">
        <v>954</v>
      </c>
      <c r="M231" s="33" t="s">
        <v>960</v>
      </c>
      <c r="N231" s="123"/>
    </row>
    <row r="232" spans="1:14" ht="15.75">
      <c r="A232" s="104" t="s">
        <v>961</v>
      </c>
      <c r="B232" s="33" t="s">
        <v>959</v>
      </c>
      <c r="C232" s="84">
        <v>130</v>
      </c>
      <c r="D232" s="57">
        <f aca="true" t="shared" si="22" ref="D232:K232">SUM(D231/C231*C232)</f>
        <v>1.6545454545454543</v>
      </c>
      <c r="E232" s="57">
        <f t="shared" si="22"/>
        <v>5.554545454545455</v>
      </c>
      <c r="F232" s="57">
        <f t="shared" si="22"/>
        <v>6.098181818181819</v>
      </c>
      <c r="G232" s="42">
        <f t="shared" si="22"/>
        <v>81.07272727272728</v>
      </c>
      <c r="H232" s="57">
        <f t="shared" si="22"/>
        <v>43.60909090909092</v>
      </c>
      <c r="I232" s="57">
        <f t="shared" si="22"/>
        <v>19.26363636363637</v>
      </c>
      <c r="J232" s="57">
        <f t="shared" si="22"/>
        <v>0.590909090909091</v>
      </c>
      <c r="K232" s="57">
        <f t="shared" si="22"/>
        <v>7.090909090909093</v>
      </c>
      <c r="L232" s="37" t="s">
        <v>954</v>
      </c>
      <c r="M232" s="33" t="s">
        <v>962</v>
      </c>
      <c r="N232" s="123"/>
    </row>
    <row r="233" spans="1:14" ht="15.75">
      <c r="A233" s="104"/>
      <c r="B233" s="33" t="s">
        <v>959</v>
      </c>
      <c r="C233" s="84">
        <v>120</v>
      </c>
      <c r="D233" s="57">
        <v>1.5</v>
      </c>
      <c r="E233" s="57">
        <v>5.1</v>
      </c>
      <c r="F233" s="57">
        <v>6.9</v>
      </c>
      <c r="G233" s="42">
        <v>79.6</v>
      </c>
      <c r="H233" s="57">
        <v>40.3</v>
      </c>
      <c r="I233" s="57">
        <v>17.8</v>
      </c>
      <c r="J233" s="57">
        <v>0.5</v>
      </c>
      <c r="K233" s="57">
        <v>6.5</v>
      </c>
      <c r="L233" s="37" t="s">
        <v>954</v>
      </c>
      <c r="M233" s="33" t="s">
        <v>963</v>
      </c>
      <c r="N233" s="123"/>
    </row>
    <row r="234" spans="1:14" ht="15.75">
      <c r="A234" s="122"/>
      <c r="B234" s="33" t="s">
        <v>959</v>
      </c>
      <c r="C234" s="84">
        <v>150</v>
      </c>
      <c r="D234" s="57">
        <f aca="true" t="shared" si="23" ref="D234:K234">SUM(D233/C233*C234)</f>
        <v>1.875</v>
      </c>
      <c r="E234" s="57">
        <f t="shared" si="23"/>
        <v>6.375</v>
      </c>
      <c r="F234" s="57">
        <f t="shared" si="23"/>
        <v>8.625</v>
      </c>
      <c r="G234" s="42">
        <f t="shared" si="23"/>
        <v>99.49999999999999</v>
      </c>
      <c r="H234" s="57">
        <f t="shared" si="23"/>
        <v>50.37499999999999</v>
      </c>
      <c r="I234" s="57">
        <f t="shared" si="23"/>
        <v>22.25</v>
      </c>
      <c r="J234" s="57">
        <f t="shared" si="23"/>
        <v>0.625</v>
      </c>
      <c r="K234" s="57">
        <f t="shared" si="23"/>
        <v>8.125</v>
      </c>
      <c r="L234" s="37" t="s">
        <v>954</v>
      </c>
      <c r="M234" s="33" t="s">
        <v>964</v>
      </c>
      <c r="N234" s="123"/>
    </row>
    <row r="235" spans="1:14" ht="15.75">
      <c r="A235" s="104" t="s">
        <v>965</v>
      </c>
      <c r="B235" s="33" t="s">
        <v>966</v>
      </c>
      <c r="C235" s="194">
        <v>110</v>
      </c>
      <c r="D235" s="195">
        <v>2.1</v>
      </c>
      <c r="E235" s="195">
        <v>4.5</v>
      </c>
      <c r="F235" s="195">
        <v>10.5</v>
      </c>
      <c r="G235" s="87">
        <v>90.4</v>
      </c>
      <c r="H235" s="195">
        <v>29.2</v>
      </c>
      <c r="I235" s="195">
        <v>23.5</v>
      </c>
      <c r="J235" s="195">
        <v>0.8</v>
      </c>
      <c r="K235" s="195">
        <v>7.5</v>
      </c>
      <c r="L235" s="37" t="s">
        <v>967</v>
      </c>
      <c r="M235" s="33" t="s">
        <v>968</v>
      </c>
      <c r="N235" s="123"/>
    </row>
    <row r="236" spans="1:14" ht="15.75">
      <c r="A236" s="104"/>
      <c r="B236" s="33" t="s">
        <v>966</v>
      </c>
      <c r="C236" s="194">
        <v>130</v>
      </c>
      <c r="D236" s="195">
        <f aca="true" t="shared" si="24" ref="D236:K236">SUM(D235/C235*C236)</f>
        <v>2.481818181818182</v>
      </c>
      <c r="E236" s="195">
        <f t="shared" si="24"/>
        <v>5.318181818181818</v>
      </c>
      <c r="F236" s="195">
        <f t="shared" si="24"/>
        <v>12.40909090909091</v>
      </c>
      <c r="G236" s="87">
        <f t="shared" si="24"/>
        <v>106.83636363636366</v>
      </c>
      <c r="H236" s="195">
        <f t="shared" si="24"/>
        <v>34.50909090909091</v>
      </c>
      <c r="I236" s="195">
        <f t="shared" si="24"/>
        <v>27.772727272727273</v>
      </c>
      <c r="J236" s="195">
        <f t="shared" si="24"/>
        <v>0.9454545454545455</v>
      </c>
      <c r="K236" s="195">
        <f t="shared" si="24"/>
        <v>8.863636363636365</v>
      </c>
      <c r="L236" s="37" t="s">
        <v>967</v>
      </c>
      <c r="M236" s="33" t="s">
        <v>968</v>
      </c>
      <c r="N236" s="123"/>
    </row>
    <row r="237" spans="1:14" ht="15.75">
      <c r="A237" s="122"/>
      <c r="B237" s="33" t="s">
        <v>966</v>
      </c>
      <c r="C237" s="91">
        <v>120</v>
      </c>
      <c r="D237" s="3">
        <v>2.3</v>
      </c>
      <c r="E237" s="3">
        <v>4.9</v>
      </c>
      <c r="F237" s="3">
        <v>11.5</v>
      </c>
      <c r="G237" s="4">
        <v>98</v>
      </c>
      <c r="H237" s="3">
        <v>35.7</v>
      </c>
      <c r="I237" s="3">
        <v>23.6</v>
      </c>
      <c r="J237" s="3">
        <v>0.8</v>
      </c>
      <c r="K237" s="3">
        <v>8.2</v>
      </c>
      <c r="L237" s="37" t="s">
        <v>967</v>
      </c>
      <c r="M237" s="33" t="s">
        <v>969</v>
      </c>
      <c r="N237" s="123"/>
    </row>
    <row r="238" spans="1:14" ht="15.75">
      <c r="A238" s="122"/>
      <c r="B238" s="33" t="s">
        <v>966</v>
      </c>
      <c r="C238" s="91">
        <v>150</v>
      </c>
      <c r="D238" s="3">
        <f aca="true" t="shared" si="25" ref="D238:K238">SUM(D237/C237*C238)</f>
        <v>2.875</v>
      </c>
      <c r="E238" s="3">
        <f t="shared" si="25"/>
        <v>6.125</v>
      </c>
      <c r="F238" s="3">
        <f t="shared" si="25"/>
        <v>14.374999999999998</v>
      </c>
      <c r="G238" s="4">
        <f t="shared" si="25"/>
        <v>122.49999999999999</v>
      </c>
      <c r="H238" s="3">
        <f t="shared" si="25"/>
        <v>44.625</v>
      </c>
      <c r="I238" s="3">
        <f t="shared" si="25"/>
        <v>29.5</v>
      </c>
      <c r="J238" s="3">
        <f t="shared" si="25"/>
        <v>1</v>
      </c>
      <c r="K238" s="3">
        <f t="shared" si="25"/>
        <v>10.249999999999998</v>
      </c>
      <c r="L238" s="37" t="s">
        <v>967</v>
      </c>
      <c r="M238" s="33" t="s">
        <v>970</v>
      </c>
      <c r="N238" s="123"/>
    </row>
    <row r="239" spans="1:14" ht="15.75">
      <c r="A239" s="122"/>
      <c r="B239" s="33" t="s">
        <v>966</v>
      </c>
      <c r="C239" s="194">
        <v>110</v>
      </c>
      <c r="D239" s="195">
        <v>2.1</v>
      </c>
      <c r="E239" s="195">
        <v>4.7</v>
      </c>
      <c r="F239" s="195">
        <v>9.8</v>
      </c>
      <c r="G239" s="87">
        <v>90.4</v>
      </c>
      <c r="H239" s="195">
        <v>32.8</v>
      </c>
      <c r="I239" s="195">
        <v>21.6</v>
      </c>
      <c r="J239" s="195">
        <v>0.8</v>
      </c>
      <c r="K239" s="195">
        <v>7.2</v>
      </c>
      <c r="L239" s="37" t="s">
        <v>967</v>
      </c>
      <c r="M239" s="33" t="s">
        <v>971</v>
      </c>
      <c r="N239" s="123"/>
    </row>
    <row r="240" spans="1:14" ht="15.75">
      <c r="A240" s="122"/>
      <c r="B240" s="33" t="s">
        <v>966</v>
      </c>
      <c r="C240" s="194">
        <v>130</v>
      </c>
      <c r="D240" s="195">
        <f aca="true" t="shared" si="26" ref="D240:K240">SUM(D239/C239*C240)</f>
        <v>2.481818181818182</v>
      </c>
      <c r="E240" s="195">
        <f t="shared" si="26"/>
        <v>5.554545454545455</v>
      </c>
      <c r="F240" s="195">
        <f t="shared" si="26"/>
        <v>11.581818181818182</v>
      </c>
      <c r="G240" s="87">
        <f t="shared" si="26"/>
        <v>106.83636363636364</v>
      </c>
      <c r="H240" s="195">
        <f t="shared" si="26"/>
        <v>38.76363636363636</v>
      </c>
      <c r="I240" s="195">
        <f t="shared" si="26"/>
        <v>25.52727272727273</v>
      </c>
      <c r="J240" s="195">
        <f t="shared" si="26"/>
        <v>0.9454545454545455</v>
      </c>
      <c r="K240" s="195">
        <f t="shared" si="26"/>
        <v>8.50909090909091</v>
      </c>
      <c r="L240" s="37" t="s">
        <v>967</v>
      </c>
      <c r="M240" s="33" t="s">
        <v>971</v>
      </c>
      <c r="N240" s="123"/>
    </row>
    <row r="241" spans="1:14" ht="15.75">
      <c r="A241" s="104" t="s">
        <v>972</v>
      </c>
      <c r="B241" s="33" t="s">
        <v>966</v>
      </c>
      <c r="C241" s="91">
        <v>120</v>
      </c>
      <c r="D241" s="3">
        <v>2.3</v>
      </c>
      <c r="E241" s="3">
        <v>5.1</v>
      </c>
      <c r="F241" s="3">
        <v>10.7</v>
      </c>
      <c r="G241" s="4">
        <v>98.6</v>
      </c>
      <c r="H241" s="3">
        <v>44.9</v>
      </c>
      <c r="I241" s="3">
        <v>25.1</v>
      </c>
      <c r="J241" s="3">
        <v>0.9</v>
      </c>
      <c r="K241" s="3">
        <v>7.9</v>
      </c>
      <c r="L241" s="37" t="s">
        <v>967</v>
      </c>
      <c r="M241" s="33" t="s">
        <v>973</v>
      </c>
      <c r="N241" s="123"/>
    </row>
    <row r="242" spans="1:14" ht="15.75">
      <c r="A242" s="104"/>
      <c r="B242" s="33" t="s">
        <v>966</v>
      </c>
      <c r="C242" s="91">
        <v>150</v>
      </c>
      <c r="D242" s="3">
        <f aca="true" t="shared" si="27" ref="D242:K242">SUM(D241/C241*C242)</f>
        <v>2.875</v>
      </c>
      <c r="E242" s="3">
        <f t="shared" si="27"/>
        <v>6.375</v>
      </c>
      <c r="F242" s="3">
        <f t="shared" si="27"/>
        <v>13.375</v>
      </c>
      <c r="G242" s="4">
        <f t="shared" si="27"/>
        <v>123.25</v>
      </c>
      <c r="H242" s="3">
        <f t="shared" si="27"/>
        <v>56.125</v>
      </c>
      <c r="I242" s="3">
        <f t="shared" si="27"/>
        <v>31.375000000000004</v>
      </c>
      <c r="J242" s="3">
        <f t="shared" si="27"/>
        <v>1.125</v>
      </c>
      <c r="K242" s="3">
        <f t="shared" si="27"/>
        <v>9.875</v>
      </c>
      <c r="L242" s="37" t="s">
        <v>967</v>
      </c>
      <c r="M242" s="33" t="s">
        <v>974</v>
      </c>
      <c r="N242" s="123"/>
    </row>
    <row r="243" spans="1:14" ht="15.75">
      <c r="A243" s="196"/>
      <c r="B243" s="33" t="s">
        <v>966</v>
      </c>
      <c r="C243" s="194">
        <v>110</v>
      </c>
      <c r="D243" s="195">
        <v>2.3</v>
      </c>
      <c r="E243" s="195">
        <v>7.3</v>
      </c>
      <c r="F243" s="195">
        <v>10.1</v>
      </c>
      <c r="G243" s="87">
        <v>115.6</v>
      </c>
      <c r="H243" s="195">
        <v>41.1</v>
      </c>
      <c r="I243" s="195">
        <v>23</v>
      </c>
      <c r="J243" s="195">
        <v>0.8</v>
      </c>
      <c r="K243" s="195">
        <v>7.9</v>
      </c>
      <c r="L243" s="37" t="s">
        <v>967</v>
      </c>
      <c r="M243" s="33" t="s">
        <v>975</v>
      </c>
      <c r="N243" s="123"/>
    </row>
    <row r="244" spans="2:14" ht="15.75">
      <c r="B244" s="33" t="s">
        <v>966</v>
      </c>
      <c r="C244" s="194">
        <v>130</v>
      </c>
      <c r="D244" s="195">
        <f aca="true" t="shared" si="28" ref="D244:K244">SUM(D243/C243*C244)</f>
        <v>2.7181818181818183</v>
      </c>
      <c r="E244" s="195">
        <f t="shared" si="28"/>
        <v>8.627272727272729</v>
      </c>
      <c r="F244" s="195">
        <f t="shared" si="28"/>
        <v>11.936363636363637</v>
      </c>
      <c r="G244" s="87">
        <f t="shared" si="28"/>
        <v>136.61818181818182</v>
      </c>
      <c r="H244" s="195">
        <f t="shared" si="28"/>
        <v>48.57272727272728</v>
      </c>
      <c r="I244" s="195">
        <f t="shared" si="28"/>
        <v>27.181818181818183</v>
      </c>
      <c r="J244" s="195">
        <f t="shared" si="28"/>
        <v>0.9454545454545455</v>
      </c>
      <c r="K244" s="195">
        <f t="shared" si="28"/>
        <v>9.336363636363638</v>
      </c>
      <c r="L244" s="37" t="s">
        <v>967</v>
      </c>
      <c r="M244" s="33" t="s">
        <v>975</v>
      </c>
      <c r="N244" s="123"/>
    </row>
    <row r="245" spans="2:14" ht="15.75">
      <c r="B245" s="33" t="s">
        <v>966</v>
      </c>
      <c r="C245" s="91">
        <v>120</v>
      </c>
      <c r="D245" s="3">
        <v>2.5</v>
      </c>
      <c r="E245" s="3">
        <v>8</v>
      </c>
      <c r="F245" s="3">
        <v>11</v>
      </c>
      <c r="G245" s="4">
        <v>126.1</v>
      </c>
      <c r="H245" s="3">
        <v>41.5</v>
      </c>
      <c r="I245" s="3">
        <v>23.8</v>
      </c>
      <c r="J245" s="3">
        <v>0.83</v>
      </c>
      <c r="K245" s="3">
        <v>8.6</v>
      </c>
      <c r="L245" s="37" t="s">
        <v>967</v>
      </c>
      <c r="M245" s="33" t="s">
        <v>976</v>
      </c>
      <c r="N245" s="123"/>
    </row>
    <row r="246" spans="2:14" ht="15.75">
      <c r="B246" s="33" t="s">
        <v>966</v>
      </c>
      <c r="C246" s="91">
        <v>150</v>
      </c>
      <c r="D246" s="3">
        <f aca="true" t="shared" si="29" ref="D246:K246">SUM(D245/C245*C246)</f>
        <v>3.125</v>
      </c>
      <c r="E246" s="3">
        <f t="shared" si="29"/>
        <v>10</v>
      </c>
      <c r="F246" s="3">
        <f t="shared" si="29"/>
        <v>13.75</v>
      </c>
      <c r="G246" s="4">
        <f t="shared" si="29"/>
        <v>157.625</v>
      </c>
      <c r="H246" s="3">
        <f t="shared" si="29"/>
        <v>51.875</v>
      </c>
      <c r="I246" s="3">
        <f t="shared" si="29"/>
        <v>29.750000000000004</v>
      </c>
      <c r="J246" s="3">
        <f t="shared" si="29"/>
        <v>1.0374999999999999</v>
      </c>
      <c r="K246" s="3">
        <f t="shared" si="29"/>
        <v>10.75</v>
      </c>
      <c r="L246" s="37" t="s">
        <v>967</v>
      </c>
      <c r="M246" s="33" t="s">
        <v>977</v>
      </c>
      <c r="N246" s="123"/>
    </row>
    <row r="247" spans="2:14" ht="15.75">
      <c r="B247" s="33" t="s">
        <v>966</v>
      </c>
      <c r="C247" s="194">
        <v>110</v>
      </c>
      <c r="D247" s="195">
        <v>2</v>
      </c>
      <c r="E247" s="195">
        <v>4.5</v>
      </c>
      <c r="F247" s="195">
        <v>10.5</v>
      </c>
      <c r="G247" s="87">
        <v>90.5</v>
      </c>
      <c r="H247" s="195">
        <v>28</v>
      </c>
      <c r="I247" s="195">
        <v>22.9</v>
      </c>
      <c r="J247" s="195">
        <v>0.8</v>
      </c>
      <c r="K247" s="195">
        <v>7.8</v>
      </c>
      <c r="L247" s="37" t="s">
        <v>967</v>
      </c>
      <c r="M247" s="33" t="s">
        <v>978</v>
      </c>
      <c r="N247" s="123"/>
    </row>
    <row r="248" spans="2:15" ht="15.75">
      <c r="B248" s="33" t="s">
        <v>966</v>
      </c>
      <c r="C248" s="194">
        <v>130</v>
      </c>
      <c r="D248" s="195">
        <f aca="true" t="shared" si="30" ref="D248:K248">SUM(D247/C247*C248)</f>
        <v>2.3636363636363633</v>
      </c>
      <c r="E248" s="195">
        <f t="shared" si="30"/>
        <v>5.3181818181818175</v>
      </c>
      <c r="F248" s="195">
        <f t="shared" si="30"/>
        <v>12.409090909090908</v>
      </c>
      <c r="G248" s="87">
        <f t="shared" si="30"/>
        <v>106.95454545454544</v>
      </c>
      <c r="H248" s="195">
        <f t="shared" si="30"/>
        <v>33.090909090909086</v>
      </c>
      <c r="I248" s="195">
        <f t="shared" si="30"/>
        <v>27.06363636363636</v>
      </c>
      <c r="J248" s="195">
        <f t="shared" si="30"/>
        <v>0.9454545454545454</v>
      </c>
      <c r="K248" s="195">
        <f t="shared" si="30"/>
        <v>9.218181818181819</v>
      </c>
      <c r="L248" s="37" t="s">
        <v>967</v>
      </c>
      <c r="M248" s="33" t="s">
        <v>979</v>
      </c>
      <c r="N248" s="74"/>
      <c r="O248" s="74"/>
    </row>
    <row r="249" spans="2:15" ht="15.75">
      <c r="B249" s="33" t="s">
        <v>966</v>
      </c>
      <c r="C249" s="91">
        <v>120</v>
      </c>
      <c r="D249" s="3">
        <v>2.2</v>
      </c>
      <c r="E249" s="3">
        <v>4.9</v>
      </c>
      <c r="F249" s="3">
        <v>11.5</v>
      </c>
      <c r="G249" s="4">
        <v>98.7</v>
      </c>
      <c r="H249" s="3">
        <v>30.5</v>
      </c>
      <c r="I249" s="3">
        <v>24.9</v>
      </c>
      <c r="J249" s="3">
        <v>0.9</v>
      </c>
      <c r="K249" s="3">
        <v>8.5</v>
      </c>
      <c r="L249" s="37" t="s">
        <v>967</v>
      </c>
      <c r="M249" s="33" t="s">
        <v>980</v>
      </c>
      <c r="N249" s="74"/>
      <c r="O249" s="74"/>
    </row>
    <row r="250" spans="2:15" ht="15.75">
      <c r="B250" s="33" t="s">
        <v>966</v>
      </c>
      <c r="C250" s="91">
        <v>150</v>
      </c>
      <c r="D250" s="3">
        <v>2.8</v>
      </c>
      <c r="E250" s="3">
        <v>6.2</v>
      </c>
      <c r="F250" s="3">
        <v>14.6</v>
      </c>
      <c r="G250" s="4">
        <v>123</v>
      </c>
      <c r="H250" s="3">
        <v>38</v>
      </c>
      <c r="I250" s="3">
        <v>31</v>
      </c>
      <c r="J250" s="3">
        <v>1.1</v>
      </c>
      <c r="K250" s="3">
        <v>10.4</v>
      </c>
      <c r="L250" s="37" t="s">
        <v>967</v>
      </c>
      <c r="M250" s="33" t="s">
        <v>981</v>
      </c>
      <c r="N250" s="74"/>
      <c r="O250" s="74"/>
    </row>
    <row r="251" spans="2:13" ht="15.75">
      <c r="B251" s="33" t="s">
        <v>966</v>
      </c>
      <c r="C251" s="194">
        <v>110</v>
      </c>
      <c r="D251" s="195">
        <v>2.1</v>
      </c>
      <c r="E251" s="195">
        <v>4.8</v>
      </c>
      <c r="F251" s="195">
        <v>9.9</v>
      </c>
      <c r="G251" s="87">
        <v>90.5</v>
      </c>
      <c r="H251" s="195">
        <v>31.5</v>
      </c>
      <c r="I251" s="195">
        <v>21</v>
      </c>
      <c r="J251" s="195">
        <v>0.8</v>
      </c>
      <c r="K251" s="195">
        <v>7.5</v>
      </c>
      <c r="L251" s="37" t="s">
        <v>967</v>
      </c>
      <c r="M251" s="33" t="s">
        <v>982</v>
      </c>
    </row>
    <row r="252" spans="2:13" ht="15.75">
      <c r="B252" s="33" t="s">
        <v>966</v>
      </c>
      <c r="C252" s="194">
        <v>130</v>
      </c>
      <c r="D252" s="195">
        <f aca="true" t="shared" si="31" ref="D252:K252">SUM(D251/C251*C252)</f>
        <v>2.481818181818182</v>
      </c>
      <c r="E252" s="195">
        <f t="shared" si="31"/>
        <v>5.672727272727273</v>
      </c>
      <c r="F252" s="195">
        <f t="shared" si="31"/>
        <v>11.700000000000001</v>
      </c>
      <c r="G252" s="87">
        <f t="shared" si="31"/>
        <v>106.95454545454547</v>
      </c>
      <c r="H252" s="195">
        <f t="shared" si="31"/>
        <v>37.227272727272734</v>
      </c>
      <c r="I252" s="195">
        <f t="shared" si="31"/>
        <v>24.81818181818182</v>
      </c>
      <c r="J252" s="195">
        <f t="shared" si="31"/>
        <v>0.9454545454545457</v>
      </c>
      <c r="K252" s="195">
        <f t="shared" si="31"/>
        <v>8.863636363636365</v>
      </c>
      <c r="L252" s="37" t="s">
        <v>967</v>
      </c>
      <c r="M252" s="33" t="s">
        <v>983</v>
      </c>
    </row>
    <row r="253" spans="2:13" ht="15.75">
      <c r="B253" s="33" t="s">
        <v>966</v>
      </c>
      <c r="C253" s="91">
        <v>120</v>
      </c>
      <c r="D253" s="3">
        <v>2.3</v>
      </c>
      <c r="E253" s="3">
        <v>5.2</v>
      </c>
      <c r="F253" s="3">
        <v>10.8</v>
      </c>
      <c r="G253" s="4">
        <v>98.7</v>
      </c>
      <c r="H253" s="3">
        <v>34.4</v>
      </c>
      <c r="I253" s="3">
        <v>22.9</v>
      </c>
      <c r="J253" s="3">
        <v>0.84</v>
      </c>
      <c r="K253" s="3">
        <v>8.2</v>
      </c>
      <c r="L253" s="37" t="s">
        <v>967</v>
      </c>
      <c r="M253" s="33" t="s">
        <v>984</v>
      </c>
    </row>
    <row r="254" spans="2:14" ht="15.75">
      <c r="B254" s="33" t="s">
        <v>966</v>
      </c>
      <c r="C254" s="91">
        <v>150</v>
      </c>
      <c r="D254" s="3">
        <f aca="true" t="shared" si="32" ref="D254:K254">SUM(D253/C253*C254)</f>
        <v>2.875</v>
      </c>
      <c r="E254" s="3">
        <f t="shared" si="32"/>
        <v>6.500000000000001</v>
      </c>
      <c r="F254" s="3">
        <f t="shared" si="32"/>
        <v>13.500000000000004</v>
      </c>
      <c r="G254" s="4">
        <f t="shared" si="32"/>
        <v>123.37500000000004</v>
      </c>
      <c r="H254" s="3">
        <f t="shared" si="32"/>
        <v>43.00000000000001</v>
      </c>
      <c r="I254" s="3">
        <f t="shared" si="32"/>
        <v>28.625000000000004</v>
      </c>
      <c r="J254" s="3">
        <f t="shared" si="32"/>
        <v>1.0500000000000003</v>
      </c>
      <c r="K254" s="3">
        <f t="shared" si="32"/>
        <v>10.250000000000002</v>
      </c>
      <c r="L254" s="37" t="s">
        <v>967</v>
      </c>
      <c r="M254" s="33" t="s">
        <v>985</v>
      </c>
      <c r="N254" s="197"/>
    </row>
    <row r="255" spans="2:14" ht="15.75">
      <c r="B255" s="33" t="s">
        <v>966</v>
      </c>
      <c r="C255" s="194">
        <v>110</v>
      </c>
      <c r="D255" s="195">
        <v>2.2</v>
      </c>
      <c r="E255" s="195">
        <v>7.3</v>
      </c>
      <c r="F255" s="195">
        <v>9.6</v>
      </c>
      <c r="G255" s="87">
        <v>112.9</v>
      </c>
      <c r="H255" s="195">
        <v>38</v>
      </c>
      <c r="I255" s="195">
        <v>21.3</v>
      </c>
      <c r="J255" s="195">
        <v>0.8</v>
      </c>
      <c r="K255" s="195">
        <v>7.5</v>
      </c>
      <c r="L255" s="37" t="s">
        <v>967</v>
      </c>
      <c r="M255" s="33" t="s">
        <v>986</v>
      </c>
      <c r="N255" s="198"/>
    </row>
    <row r="256" spans="2:14" ht="15.75">
      <c r="B256" s="33" t="s">
        <v>966</v>
      </c>
      <c r="C256" s="194">
        <v>130</v>
      </c>
      <c r="D256" s="195">
        <f aca="true" t="shared" si="33" ref="D256:K256">SUM(D255/C255*C256)</f>
        <v>2.6</v>
      </c>
      <c r="E256" s="195">
        <f t="shared" si="33"/>
        <v>8.627272727272727</v>
      </c>
      <c r="F256" s="195">
        <f t="shared" si="33"/>
        <v>11.345454545454544</v>
      </c>
      <c r="G256" s="87">
        <f t="shared" si="33"/>
        <v>133.42727272727274</v>
      </c>
      <c r="H256" s="195">
        <f t="shared" si="33"/>
        <v>44.90909090909091</v>
      </c>
      <c r="I256" s="195">
        <f t="shared" si="33"/>
        <v>25.17272727272727</v>
      </c>
      <c r="J256" s="195">
        <f t="shared" si="33"/>
        <v>0.9454545454545453</v>
      </c>
      <c r="K256" s="195">
        <f t="shared" si="33"/>
        <v>8.863636363636363</v>
      </c>
      <c r="L256" s="37" t="s">
        <v>967</v>
      </c>
      <c r="M256" s="33" t="s">
        <v>987</v>
      </c>
      <c r="N256" s="198"/>
    </row>
    <row r="257" spans="2:13" ht="15.75">
      <c r="B257" s="33" t="s">
        <v>966</v>
      </c>
      <c r="C257" s="91">
        <v>120</v>
      </c>
      <c r="D257" s="3">
        <v>2.4</v>
      </c>
      <c r="E257" s="3">
        <v>8</v>
      </c>
      <c r="F257" s="3">
        <v>10.5</v>
      </c>
      <c r="G257" s="4">
        <v>123.2</v>
      </c>
      <c r="H257" s="3">
        <v>41.5</v>
      </c>
      <c r="I257" s="3">
        <v>23.2</v>
      </c>
      <c r="J257" s="3">
        <v>0.82</v>
      </c>
      <c r="K257" s="3">
        <v>8.2</v>
      </c>
      <c r="L257" s="37" t="s">
        <v>967</v>
      </c>
      <c r="M257" s="33" t="s">
        <v>988</v>
      </c>
    </row>
    <row r="258" spans="2:13" ht="15.75">
      <c r="B258" s="33" t="s">
        <v>966</v>
      </c>
      <c r="C258" s="91">
        <v>150</v>
      </c>
      <c r="D258" s="3">
        <f aca="true" t="shared" si="34" ref="D258:K258">SUM(D257/C257*C258)</f>
        <v>3</v>
      </c>
      <c r="E258" s="3">
        <f t="shared" si="34"/>
        <v>10</v>
      </c>
      <c r="F258" s="3">
        <f t="shared" si="34"/>
        <v>13.125</v>
      </c>
      <c r="G258" s="4">
        <f t="shared" si="34"/>
        <v>154</v>
      </c>
      <c r="H258" s="3">
        <f t="shared" si="34"/>
        <v>51.875</v>
      </c>
      <c r="I258" s="3">
        <f t="shared" si="34"/>
        <v>28.999999999999996</v>
      </c>
      <c r="J258" s="3">
        <f t="shared" si="34"/>
        <v>1.025</v>
      </c>
      <c r="K258" s="3">
        <f t="shared" si="34"/>
        <v>10.25</v>
      </c>
      <c r="L258" s="37" t="s">
        <v>967</v>
      </c>
      <c r="M258" s="33" t="s">
        <v>989</v>
      </c>
    </row>
    <row r="259" spans="2:13" ht="15.75">
      <c r="B259" s="33" t="s">
        <v>990</v>
      </c>
      <c r="C259" s="194">
        <v>110</v>
      </c>
      <c r="D259" s="195">
        <v>1.8</v>
      </c>
      <c r="E259" s="195">
        <v>4.4</v>
      </c>
      <c r="F259" s="195">
        <v>10.5</v>
      </c>
      <c r="G259" s="87">
        <v>89.2</v>
      </c>
      <c r="H259" s="195">
        <v>34.2</v>
      </c>
      <c r="I259" s="195">
        <v>22.2</v>
      </c>
      <c r="J259" s="195">
        <v>0.9</v>
      </c>
      <c r="K259" s="195">
        <v>8</v>
      </c>
      <c r="L259" s="37" t="s">
        <v>991</v>
      </c>
      <c r="M259" s="33" t="s">
        <v>992</v>
      </c>
    </row>
    <row r="260" spans="2:13" ht="15.75">
      <c r="B260" s="33" t="s">
        <v>966</v>
      </c>
      <c r="C260" s="34">
        <v>130</v>
      </c>
      <c r="D260" s="195">
        <f aca="true" t="shared" si="35" ref="D260:K260">SUM(D259/C259*C260)</f>
        <v>2.1272727272727274</v>
      </c>
      <c r="E260" s="195">
        <f t="shared" si="35"/>
        <v>5.200000000000001</v>
      </c>
      <c r="F260" s="195">
        <f t="shared" si="35"/>
        <v>12.409090909090912</v>
      </c>
      <c r="G260" s="87">
        <f t="shared" si="35"/>
        <v>105.41818181818184</v>
      </c>
      <c r="H260" s="195">
        <f t="shared" si="35"/>
        <v>40.41818181818182</v>
      </c>
      <c r="I260" s="195">
        <f t="shared" si="35"/>
        <v>26.236363636363635</v>
      </c>
      <c r="J260" s="195">
        <f t="shared" si="35"/>
        <v>1.0636363636363637</v>
      </c>
      <c r="K260" s="195">
        <f t="shared" si="35"/>
        <v>9.454545454545455</v>
      </c>
      <c r="L260" s="37" t="s">
        <v>991</v>
      </c>
      <c r="M260" s="33" t="s">
        <v>993</v>
      </c>
    </row>
    <row r="261" spans="2:13" ht="15.75">
      <c r="B261" s="33" t="s">
        <v>990</v>
      </c>
      <c r="C261" s="34">
        <v>120</v>
      </c>
      <c r="D261" s="195">
        <v>2</v>
      </c>
      <c r="E261" s="195">
        <v>4.85</v>
      </c>
      <c r="F261" s="195">
        <v>11.5</v>
      </c>
      <c r="G261" s="87">
        <v>97.4</v>
      </c>
      <c r="H261" s="195">
        <v>37.3</v>
      </c>
      <c r="I261" s="195">
        <v>24.2</v>
      </c>
      <c r="J261" s="195">
        <v>0.96</v>
      </c>
      <c r="K261" s="195">
        <v>8.7</v>
      </c>
      <c r="L261" s="37" t="s">
        <v>991</v>
      </c>
      <c r="M261" s="33" t="s">
        <v>969</v>
      </c>
    </row>
    <row r="262" spans="2:13" ht="15.75">
      <c r="B262" s="33" t="s">
        <v>990</v>
      </c>
      <c r="C262" s="34">
        <v>150</v>
      </c>
      <c r="D262" s="195">
        <f aca="true" t="shared" si="36" ref="D262:K262">SUM(D261/C261*C262)</f>
        <v>2.5</v>
      </c>
      <c r="E262" s="195">
        <f t="shared" si="36"/>
        <v>6.0625</v>
      </c>
      <c r="F262" s="195">
        <f t="shared" si="36"/>
        <v>14.375</v>
      </c>
      <c r="G262" s="87">
        <f t="shared" si="36"/>
        <v>121.75</v>
      </c>
      <c r="H262" s="195">
        <f t="shared" si="36"/>
        <v>46.62499999999999</v>
      </c>
      <c r="I262" s="195">
        <f t="shared" si="36"/>
        <v>30.249999999999996</v>
      </c>
      <c r="J262" s="195">
        <f t="shared" si="36"/>
        <v>1.2</v>
      </c>
      <c r="K262" s="195">
        <f t="shared" si="36"/>
        <v>10.875</v>
      </c>
      <c r="L262" s="37" t="s">
        <v>991</v>
      </c>
      <c r="M262" s="33" t="s">
        <v>970</v>
      </c>
    </row>
    <row r="263" spans="2:13" ht="15.75">
      <c r="B263" s="33" t="s">
        <v>990</v>
      </c>
      <c r="C263" s="34">
        <v>110</v>
      </c>
      <c r="D263" s="195">
        <v>1.97</v>
      </c>
      <c r="E263" s="195">
        <v>4.7</v>
      </c>
      <c r="F263" s="195">
        <v>10.4</v>
      </c>
      <c r="G263" s="87">
        <v>92.1</v>
      </c>
      <c r="H263" s="195">
        <v>39.6</v>
      </c>
      <c r="I263" s="195">
        <v>21.5</v>
      </c>
      <c r="J263" s="195">
        <v>0.8</v>
      </c>
      <c r="K263" s="195">
        <v>8.5</v>
      </c>
      <c r="L263" s="37" t="s">
        <v>991</v>
      </c>
      <c r="M263" s="33" t="s">
        <v>994</v>
      </c>
    </row>
    <row r="264" spans="2:13" ht="15.75">
      <c r="B264" s="33" t="s">
        <v>990</v>
      </c>
      <c r="C264" s="34">
        <v>130</v>
      </c>
      <c r="D264" s="195">
        <f aca="true" t="shared" si="37" ref="D264:K264">SUM(D263/C263*C264)</f>
        <v>2.328181818181818</v>
      </c>
      <c r="E264" s="195">
        <f t="shared" si="37"/>
        <v>5.554545454545455</v>
      </c>
      <c r="F264" s="195">
        <f t="shared" si="37"/>
        <v>12.290909090909091</v>
      </c>
      <c r="G264" s="87">
        <f t="shared" si="37"/>
        <v>108.84545454545453</v>
      </c>
      <c r="H264" s="195">
        <f t="shared" si="37"/>
        <v>46.8</v>
      </c>
      <c r="I264" s="195">
        <f t="shared" si="37"/>
        <v>25.409090909090907</v>
      </c>
      <c r="J264" s="195">
        <f t="shared" si="37"/>
        <v>0.9454545454545453</v>
      </c>
      <c r="K264" s="195">
        <f t="shared" si="37"/>
        <v>10.045454545454543</v>
      </c>
      <c r="L264" s="37" t="s">
        <v>991</v>
      </c>
      <c r="M264" s="33" t="s">
        <v>995</v>
      </c>
    </row>
    <row r="265" spans="2:13" ht="15.75">
      <c r="B265" s="33" t="s">
        <v>990</v>
      </c>
      <c r="C265" s="34">
        <v>120</v>
      </c>
      <c r="D265" s="195">
        <v>2.2</v>
      </c>
      <c r="E265" s="195">
        <v>8</v>
      </c>
      <c r="F265" s="195">
        <v>11</v>
      </c>
      <c r="G265" s="87">
        <v>124.8</v>
      </c>
      <c r="H265" s="195">
        <v>50.3</v>
      </c>
      <c r="I265" s="195">
        <v>23.8</v>
      </c>
      <c r="J265" s="195">
        <v>0.9</v>
      </c>
      <c r="K265" s="195">
        <v>9.3</v>
      </c>
      <c r="L265" s="37" t="s">
        <v>991</v>
      </c>
      <c r="M265" s="33" t="s">
        <v>973</v>
      </c>
    </row>
    <row r="266" spans="2:13" ht="15.75">
      <c r="B266" s="33" t="s">
        <v>990</v>
      </c>
      <c r="C266" s="34">
        <v>150</v>
      </c>
      <c r="D266" s="195">
        <f aca="true" t="shared" si="38" ref="D266:K266">SUM(D265/C265*C266)</f>
        <v>2.75</v>
      </c>
      <c r="E266" s="195">
        <f t="shared" si="38"/>
        <v>10</v>
      </c>
      <c r="F266" s="195">
        <f t="shared" si="38"/>
        <v>13.75</v>
      </c>
      <c r="G266" s="87">
        <f t="shared" si="38"/>
        <v>156</v>
      </c>
      <c r="H266" s="195">
        <f t="shared" si="38"/>
        <v>62.875</v>
      </c>
      <c r="I266" s="195">
        <f t="shared" si="38"/>
        <v>29.750000000000004</v>
      </c>
      <c r="J266" s="195">
        <f t="shared" si="38"/>
        <v>1.125</v>
      </c>
      <c r="K266" s="195">
        <f t="shared" si="38"/>
        <v>11.625</v>
      </c>
      <c r="L266" s="37" t="s">
        <v>991</v>
      </c>
      <c r="M266" s="33" t="s">
        <v>974</v>
      </c>
    </row>
    <row r="267" spans="2:13" ht="15.75">
      <c r="B267" s="33" t="s">
        <v>990</v>
      </c>
      <c r="C267" s="194">
        <v>110</v>
      </c>
      <c r="D267" s="195">
        <v>2</v>
      </c>
      <c r="E267" s="195">
        <v>7.3</v>
      </c>
      <c r="F267" s="195">
        <v>10.1</v>
      </c>
      <c r="G267" s="87">
        <v>114.4</v>
      </c>
      <c r="H267" s="195">
        <v>46.1</v>
      </c>
      <c r="I267" s="195">
        <v>21.8</v>
      </c>
      <c r="J267" s="195">
        <v>0.8</v>
      </c>
      <c r="K267" s="195">
        <v>8.5</v>
      </c>
      <c r="L267" s="37" t="s">
        <v>991</v>
      </c>
      <c r="M267" s="33" t="s">
        <v>996</v>
      </c>
    </row>
    <row r="268" spans="2:13" ht="15.75">
      <c r="B268" s="33" t="s">
        <v>990</v>
      </c>
      <c r="C268" s="194">
        <v>130</v>
      </c>
      <c r="D268" s="195">
        <f aca="true" t="shared" si="39" ref="D268:K268">SUM(D267/C267*C268)</f>
        <v>2.3636363636363633</v>
      </c>
      <c r="E268" s="195">
        <f t="shared" si="39"/>
        <v>8.627272727272725</v>
      </c>
      <c r="F268" s="195">
        <f t="shared" si="39"/>
        <v>11.936363636363634</v>
      </c>
      <c r="G268" s="87">
        <f t="shared" si="39"/>
        <v>135.2</v>
      </c>
      <c r="H268" s="195">
        <f t="shared" si="39"/>
        <v>54.48181818181818</v>
      </c>
      <c r="I268" s="195">
        <f t="shared" si="39"/>
        <v>25.763636363636362</v>
      </c>
      <c r="J268" s="195">
        <f t="shared" si="39"/>
        <v>0.9454545454545454</v>
      </c>
      <c r="K268" s="195">
        <f t="shared" si="39"/>
        <v>10.045454545454545</v>
      </c>
      <c r="L268" s="37" t="s">
        <v>991</v>
      </c>
      <c r="M268" s="33" t="s">
        <v>997</v>
      </c>
    </row>
    <row r="269" spans="2:13" ht="15.75">
      <c r="B269" s="33" t="s">
        <v>990</v>
      </c>
      <c r="C269" s="34">
        <v>120</v>
      </c>
      <c r="D269" s="195">
        <v>2.2</v>
      </c>
      <c r="E269" s="195">
        <v>8</v>
      </c>
      <c r="F269" s="195">
        <v>11</v>
      </c>
      <c r="G269" s="87">
        <v>124.8</v>
      </c>
      <c r="H269" s="195">
        <v>50.3</v>
      </c>
      <c r="I269" s="195">
        <v>23.8</v>
      </c>
      <c r="J269" s="195">
        <v>0.9</v>
      </c>
      <c r="K269" s="195">
        <v>9.3</v>
      </c>
      <c r="L269" s="37" t="s">
        <v>991</v>
      </c>
      <c r="M269" s="33" t="s">
        <v>976</v>
      </c>
    </row>
    <row r="270" spans="2:13" ht="15.75">
      <c r="B270" s="33" t="s">
        <v>990</v>
      </c>
      <c r="C270" s="34">
        <v>150</v>
      </c>
      <c r="D270" s="195">
        <f aca="true" t="shared" si="40" ref="D270:K270">SUM(D269/C269*C270)</f>
        <v>2.75</v>
      </c>
      <c r="E270" s="195">
        <f t="shared" si="40"/>
        <v>10</v>
      </c>
      <c r="F270" s="195">
        <f t="shared" si="40"/>
        <v>13.75</v>
      </c>
      <c r="G270" s="87">
        <f t="shared" si="40"/>
        <v>156</v>
      </c>
      <c r="H270" s="195">
        <f t="shared" si="40"/>
        <v>62.875</v>
      </c>
      <c r="I270" s="195">
        <f t="shared" si="40"/>
        <v>29.750000000000004</v>
      </c>
      <c r="J270" s="195">
        <f t="shared" si="40"/>
        <v>1.125</v>
      </c>
      <c r="K270" s="195">
        <f t="shared" si="40"/>
        <v>11.625</v>
      </c>
      <c r="L270" s="37" t="s">
        <v>991</v>
      </c>
      <c r="M270" s="33" t="s">
        <v>977</v>
      </c>
    </row>
    <row r="271" spans="2:13" ht="15.75">
      <c r="B271" s="33" t="s">
        <v>990</v>
      </c>
      <c r="C271" s="34">
        <v>110</v>
      </c>
      <c r="D271" s="195">
        <v>2</v>
      </c>
      <c r="E271" s="195">
        <v>4.5</v>
      </c>
      <c r="F271" s="195">
        <v>11.5</v>
      </c>
      <c r="G271" s="87">
        <v>94.5</v>
      </c>
      <c r="H271" s="195">
        <v>41.1</v>
      </c>
      <c r="I271" s="195">
        <v>24.4</v>
      </c>
      <c r="J271" s="195">
        <v>1</v>
      </c>
      <c r="K271" s="195">
        <v>9.7</v>
      </c>
      <c r="L271" s="37" t="s">
        <v>991</v>
      </c>
      <c r="M271" s="33" t="s">
        <v>978</v>
      </c>
    </row>
    <row r="272" spans="2:13" ht="15.75">
      <c r="B272" s="33" t="s">
        <v>990</v>
      </c>
      <c r="C272" s="34">
        <v>130</v>
      </c>
      <c r="D272" s="195">
        <f aca="true" t="shared" si="41" ref="D272:K272">SUM(D271/C271*C272)</f>
        <v>2.3636363636363633</v>
      </c>
      <c r="E272" s="195">
        <f t="shared" si="41"/>
        <v>5.3181818181818175</v>
      </c>
      <c r="F272" s="195">
        <f t="shared" si="41"/>
        <v>13.590909090909088</v>
      </c>
      <c r="G272" s="87">
        <f t="shared" si="41"/>
        <v>111.68181818181816</v>
      </c>
      <c r="H272" s="195">
        <f t="shared" si="41"/>
        <v>48.57272727272726</v>
      </c>
      <c r="I272" s="195">
        <f t="shared" si="41"/>
        <v>28.83636363636363</v>
      </c>
      <c r="J272" s="195">
        <f t="shared" si="41"/>
        <v>1.1818181818181817</v>
      </c>
      <c r="K272" s="195">
        <f t="shared" si="41"/>
        <v>11.463636363636361</v>
      </c>
      <c r="L272" s="37" t="s">
        <v>991</v>
      </c>
      <c r="M272" s="33" t="s">
        <v>979</v>
      </c>
    </row>
    <row r="273" spans="2:13" ht="15.75">
      <c r="B273" s="33" t="s">
        <v>990</v>
      </c>
      <c r="C273" s="34">
        <v>120</v>
      </c>
      <c r="D273" s="195">
        <v>2.2</v>
      </c>
      <c r="E273" s="195">
        <v>4.9</v>
      </c>
      <c r="F273" s="195">
        <v>12.56</v>
      </c>
      <c r="G273" s="87">
        <v>103.1</v>
      </c>
      <c r="H273" s="195">
        <v>44.9</v>
      </c>
      <c r="I273" s="195">
        <v>26.6</v>
      </c>
      <c r="J273" s="195">
        <v>1.1</v>
      </c>
      <c r="K273" s="195">
        <v>10.6</v>
      </c>
      <c r="L273" s="37" t="s">
        <v>991</v>
      </c>
      <c r="M273" s="33" t="s">
        <v>980</v>
      </c>
    </row>
    <row r="274" spans="2:13" ht="15.75">
      <c r="B274" s="33" t="s">
        <v>990</v>
      </c>
      <c r="C274" s="34">
        <v>150</v>
      </c>
      <c r="D274" s="195">
        <f aca="true" t="shared" si="42" ref="D274:K274">SUM(D273/C273*C274)</f>
        <v>2.75</v>
      </c>
      <c r="E274" s="195">
        <f t="shared" si="42"/>
        <v>6.124999999999999</v>
      </c>
      <c r="F274" s="195">
        <f t="shared" si="42"/>
        <v>15.699999999999998</v>
      </c>
      <c r="G274" s="87">
        <f t="shared" si="42"/>
        <v>128.87499999999997</v>
      </c>
      <c r="H274" s="195">
        <f t="shared" si="42"/>
        <v>56.124999999999986</v>
      </c>
      <c r="I274" s="195">
        <f t="shared" si="42"/>
        <v>33.24999999999999</v>
      </c>
      <c r="J274" s="195">
        <f t="shared" si="42"/>
        <v>1.3749999999999996</v>
      </c>
      <c r="K274" s="195">
        <f t="shared" si="42"/>
        <v>13.249999999999993</v>
      </c>
      <c r="L274" s="37" t="s">
        <v>991</v>
      </c>
      <c r="M274" s="33" t="s">
        <v>981</v>
      </c>
    </row>
    <row r="275" spans="2:13" ht="15.75">
      <c r="B275" s="33" t="s">
        <v>990</v>
      </c>
      <c r="C275" s="34">
        <v>110</v>
      </c>
      <c r="D275" s="195">
        <v>2.1</v>
      </c>
      <c r="E275" s="195">
        <v>4.7</v>
      </c>
      <c r="F275" s="195">
        <v>10.9</v>
      </c>
      <c r="G275" s="87">
        <v>94.5</v>
      </c>
      <c r="H275" s="195">
        <v>44.7</v>
      </c>
      <c r="I275" s="195">
        <v>22.5</v>
      </c>
      <c r="J275" s="195">
        <v>0.9</v>
      </c>
      <c r="K275" s="195">
        <v>9.4</v>
      </c>
      <c r="L275" s="37" t="s">
        <v>991</v>
      </c>
      <c r="M275" s="33" t="s">
        <v>982</v>
      </c>
    </row>
    <row r="276" spans="2:13" ht="15.75">
      <c r="B276" s="33" t="s">
        <v>990</v>
      </c>
      <c r="C276" s="34">
        <v>130</v>
      </c>
      <c r="D276" s="195">
        <f aca="true" t="shared" si="43" ref="D276:K276">SUM(D275/C275*C276)</f>
        <v>2.481818181818182</v>
      </c>
      <c r="E276" s="195">
        <f t="shared" si="43"/>
        <v>5.554545454545455</v>
      </c>
      <c r="F276" s="195">
        <f t="shared" si="43"/>
        <v>12.881818181818181</v>
      </c>
      <c r="G276" s="87">
        <f t="shared" si="43"/>
        <v>111.68181818181816</v>
      </c>
      <c r="H276" s="195">
        <f t="shared" si="43"/>
        <v>52.82727272727272</v>
      </c>
      <c r="I276" s="195">
        <f t="shared" si="43"/>
        <v>26.590909090909083</v>
      </c>
      <c r="J276" s="195">
        <f t="shared" si="43"/>
        <v>1.0636363636363633</v>
      </c>
      <c r="K276" s="195">
        <f t="shared" si="43"/>
        <v>11.109090909090906</v>
      </c>
      <c r="L276" s="37" t="s">
        <v>991</v>
      </c>
      <c r="M276" s="33" t="s">
        <v>983</v>
      </c>
    </row>
    <row r="277" spans="2:13" ht="15.75">
      <c r="B277" s="33" t="s">
        <v>990</v>
      </c>
      <c r="C277" s="34">
        <v>120</v>
      </c>
      <c r="D277" s="195">
        <v>2.3</v>
      </c>
      <c r="E277" s="195">
        <v>5.16</v>
      </c>
      <c r="F277" s="195">
        <v>11.89</v>
      </c>
      <c r="G277" s="87">
        <v>103.1</v>
      </c>
      <c r="H277" s="195">
        <v>48.7</v>
      </c>
      <c r="I277" s="195">
        <v>24.6</v>
      </c>
      <c r="J277" s="195">
        <v>1.02</v>
      </c>
      <c r="K277" s="195">
        <v>10.3</v>
      </c>
      <c r="L277" s="37" t="s">
        <v>991</v>
      </c>
      <c r="M277" s="33" t="s">
        <v>984</v>
      </c>
    </row>
    <row r="278" spans="2:13" ht="15.75">
      <c r="B278" s="33" t="s">
        <v>990</v>
      </c>
      <c r="C278" s="34">
        <v>150</v>
      </c>
      <c r="D278" s="195">
        <f aca="true" t="shared" si="44" ref="D278:K278">SUM(D277/C277*C278)</f>
        <v>2.875</v>
      </c>
      <c r="E278" s="195">
        <f t="shared" si="44"/>
        <v>6.450000000000001</v>
      </c>
      <c r="F278" s="195">
        <f t="shared" si="44"/>
        <v>14.862500000000002</v>
      </c>
      <c r="G278" s="87">
        <f t="shared" si="44"/>
        <v>128.87500000000003</v>
      </c>
      <c r="H278" s="195">
        <f t="shared" si="44"/>
        <v>60.87500000000002</v>
      </c>
      <c r="I278" s="195">
        <f t="shared" si="44"/>
        <v>30.750000000000014</v>
      </c>
      <c r="J278" s="195">
        <f t="shared" si="44"/>
        <v>1.2750000000000004</v>
      </c>
      <c r="K278" s="195">
        <f t="shared" si="44"/>
        <v>12.875000000000004</v>
      </c>
      <c r="L278" s="37" t="s">
        <v>991</v>
      </c>
      <c r="M278" s="33" t="s">
        <v>985</v>
      </c>
    </row>
    <row r="279" spans="2:13" ht="15.75">
      <c r="B279" s="33" t="s">
        <v>990</v>
      </c>
      <c r="C279" s="34">
        <v>110</v>
      </c>
      <c r="D279" s="195">
        <v>2.2</v>
      </c>
      <c r="E279" s="195">
        <v>7.3</v>
      </c>
      <c r="F279" s="195">
        <v>10.63</v>
      </c>
      <c r="G279" s="87">
        <v>116.8</v>
      </c>
      <c r="H279" s="195">
        <v>51.2</v>
      </c>
      <c r="I279" s="195">
        <v>22.8</v>
      </c>
      <c r="J279" s="195">
        <v>0.9</v>
      </c>
      <c r="K279" s="195">
        <v>9.4</v>
      </c>
      <c r="L279" s="37" t="s">
        <v>991</v>
      </c>
      <c r="M279" s="33" t="s">
        <v>986</v>
      </c>
    </row>
    <row r="280" spans="2:13" ht="15.75">
      <c r="B280" s="33" t="s">
        <v>990</v>
      </c>
      <c r="C280" s="34">
        <v>130</v>
      </c>
      <c r="D280" s="195">
        <f aca="true" t="shared" si="45" ref="D280:K280">SUM(D279/C279*C280)</f>
        <v>2.6</v>
      </c>
      <c r="E280" s="195">
        <f t="shared" si="45"/>
        <v>8.627272727272727</v>
      </c>
      <c r="F280" s="195">
        <f t="shared" si="45"/>
        <v>12.562727272727274</v>
      </c>
      <c r="G280" s="87">
        <f t="shared" si="45"/>
        <v>138.03636363636363</v>
      </c>
      <c r="H280" s="195">
        <f t="shared" si="45"/>
        <v>60.50909090909091</v>
      </c>
      <c r="I280" s="195">
        <f t="shared" si="45"/>
        <v>26.945454545454545</v>
      </c>
      <c r="J280" s="195">
        <f t="shared" si="45"/>
        <v>1.0636363636363635</v>
      </c>
      <c r="K280" s="195">
        <f t="shared" si="45"/>
        <v>11.109090909090908</v>
      </c>
      <c r="L280" s="37" t="s">
        <v>991</v>
      </c>
      <c r="M280" s="33" t="s">
        <v>987</v>
      </c>
    </row>
    <row r="281" spans="2:13" ht="15.75">
      <c r="B281" s="33" t="s">
        <v>990</v>
      </c>
      <c r="C281" s="34">
        <v>120</v>
      </c>
      <c r="D281" s="195">
        <v>2.35</v>
      </c>
      <c r="E281" s="195">
        <v>7.97</v>
      </c>
      <c r="F281" s="195">
        <v>11.6</v>
      </c>
      <c r="G281" s="87">
        <v>127.4</v>
      </c>
      <c r="H281" s="195">
        <v>55.8</v>
      </c>
      <c r="I281" s="195">
        <v>24.9</v>
      </c>
      <c r="J281" s="195">
        <v>1.01</v>
      </c>
      <c r="K281" s="195">
        <v>10.3</v>
      </c>
      <c r="L281" s="37" t="s">
        <v>991</v>
      </c>
      <c r="M281" s="33" t="s">
        <v>988</v>
      </c>
    </row>
    <row r="282" spans="2:13" ht="15.75">
      <c r="B282" s="33" t="s">
        <v>990</v>
      </c>
      <c r="C282" s="34">
        <v>150</v>
      </c>
      <c r="D282" s="195">
        <f aca="true" t="shared" si="46" ref="D282:K282">SUM(D281/C281*C282)</f>
        <v>2.9375</v>
      </c>
      <c r="E282" s="195">
        <f t="shared" si="46"/>
        <v>9.962499999999999</v>
      </c>
      <c r="F282" s="195">
        <f t="shared" si="46"/>
        <v>14.499999999999998</v>
      </c>
      <c r="G282" s="87">
        <f t="shared" si="46"/>
        <v>159.25</v>
      </c>
      <c r="H282" s="195">
        <f t="shared" si="46"/>
        <v>69.75</v>
      </c>
      <c r="I282" s="195">
        <f t="shared" si="46"/>
        <v>31.125</v>
      </c>
      <c r="J282" s="195">
        <f t="shared" si="46"/>
        <v>1.2625</v>
      </c>
      <c r="K282" s="195">
        <f t="shared" si="46"/>
        <v>12.875</v>
      </c>
      <c r="L282" s="37" t="s">
        <v>991</v>
      </c>
      <c r="M282" s="33" t="s">
        <v>989</v>
      </c>
    </row>
    <row r="283" spans="2:13" ht="15.75">
      <c r="B283" s="33" t="s">
        <v>998</v>
      </c>
      <c r="C283" s="34">
        <v>110</v>
      </c>
      <c r="D283" s="57">
        <v>1.98</v>
      </c>
      <c r="E283" s="57">
        <v>4.46</v>
      </c>
      <c r="F283" s="57">
        <v>11.62</v>
      </c>
      <c r="G283" s="42">
        <v>94.49</v>
      </c>
      <c r="H283" s="57">
        <v>32.81</v>
      </c>
      <c r="I283" s="57">
        <v>23.2</v>
      </c>
      <c r="J283" s="57">
        <v>0.92</v>
      </c>
      <c r="K283" s="57">
        <v>9.42</v>
      </c>
      <c r="L283" s="37" t="s">
        <v>999</v>
      </c>
      <c r="M283" s="33" t="s">
        <v>1000</v>
      </c>
    </row>
    <row r="284" spans="2:13" ht="15.75">
      <c r="B284" s="33" t="s">
        <v>998</v>
      </c>
      <c r="C284" s="34">
        <v>130</v>
      </c>
      <c r="D284" s="57">
        <v>2.3</v>
      </c>
      <c r="E284" s="57">
        <v>5.2</v>
      </c>
      <c r="F284" s="57">
        <v>13.5</v>
      </c>
      <c r="G284" s="42">
        <v>110</v>
      </c>
      <c r="H284" s="57">
        <v>38.2</v>
      </c>
      <c r="I284" s="57">
        <v>27</v>
      </c>
      <c r="J284" s="57">
        <v>1.1</v>
      </c>
      <c r="K284" s="57">
        <v>11.3</v>
      </c>
      <c r="L284" s="37" t="s">
        <v>999</v>
      </c>
      <c r="M284" s="33" t="s">
        <v>1001</v>
      </c>
    </row>
    <row r="285" spans="2:13" ht="15.75">
      <c r="B285" s="33" t="s">
        <v>998</v>
      </c>
      <c r="C285" s="34">
        <v>120</v>
      </c>
      <c r="D285" s="57">
        <v>2.16</v>
      </c>
      <c r="E285" s="57">
        <v>4.86</v>
      </c>
      <c r="F285" s="57">
        <v>12.67</v>
      </c>
      <c r="G285" s="42">
        <v>103.1</v>
      </c>
      <c r="H285" s="57">
        <v>35.8</v>
      </c>
      <c r="I285" s="57">
        <v>25.31</v>
      </c>
      <c r="J285" s="57">
        <v>1.01</v>
      </c>
      <c r="K285" s="57">
        <v>10.28</v>
      </c>
      <c r="L285" s="37" t="s">
        <v>999</v>
      </c>
      <c r="M285" s="33" t="s">
        <v>1002</v>
      </c>
    </row>
    <row r="286" spans="2:13" ht="15.75">
      <c r="B286" s="33" t="s">
        <v>998</v>
      </c>
      <c r="C286" s="34">
        <v>150</v>
      </c>
      <c r="D286" s="57">
        <v>2.7</v>
      </c>
      <c r="E286" s="57">
        <v>6.1</v>
      </c>
      <c r="F286" s="57">
        <v>15.9</v>
      </c>
      <c r="G286" s="42">
        <v>129</v>
      </c>
      <c r="H286" s="57">
        <v>44.8</v>
      </c>
      <c r="I286" s="57">
        <v>31.7</v>
      </c>
      <c r="J286" s="57">
        <v>1.3</v>
      </c>
      <c r="K286" s="57">
        <v>13.2</v>
      </c>
      <c r="L286" s="37" t="s">
        <v>999</v>
      </c>
      <c r="M286" s="33" t="s">
        <v>1003</v>
      </c>
    </row>
    <row r="287" spans="2:13" ht="15.75">
      <c r="B287" s="33" t="s">
        <v>998</v>
      </c>
      <c r="C287" s="34">
        <v>110</v>
      </c>
      <c r="D287" s="57">
        <v>2.06</v>
      </c>
      <c r="E287" s="57">
        <v>4.7</v>
      </c>
      <c r="F287" s="57">
        <v>10.99</v>
      </c>
      <c r="G287" s="42">
        <v>94.49</v>
      </c>
      <c r="H287" s="57">
        <v>36.36</v>
      </c>
      <c r="I287" s="57">
        <v>21.34</v>
      </c>
      <c r="J287" s="57">
        <v>0.847</v>
      </c>
      <c r="K287" s="57">
        <v>9.2</v>
      </c>
      <c r="L287" s="37" t="s">
        <v>999</v>
      </c>
      <c r="M287" s="33" t="s">
        <v>1004</v>
      </c>
    </row>
    <row r="288" spans="2:13" ht="15.75">
      <c r="B288" s="33" t="s">
        <v>998</v>
      </c>
      <c r="C288" s="34">
        <v>130</v>
      </c>
      <c r="D288" s="57">
        <f aca="true" t="shared" si="47" ref="D288:K288">SUM(D287/C287*C288)</f>
        <v>2.4345454545454546</v>
      </c>
      <c r="E288" s="57">
        <f t="shared" si="47"/>
        <v>5.554545454545455</v>
      </c>
      <c r="F288" s="57">
        <f t="shared" si="47"/>
        <v>12.988181818181818</v>
      </c>
      <c r="G288" s="42">
        <f t="shared" si="47"/>
        <v>111.67</v>
      </c>
      <c r="H288" s="57">
        <f t="shared" si="47"/>
        <v>42.970909090909096</v>
      </c>
      <c r="I288" s="57">
        <f t="shared" si="47"/>
        <v>25.220000000000002</v>
      </c>
      <c r="J288" s="57">
        <f t="shared" si="47"/>
        <v>1.0010000000000001</v>
      </c>
      <c r="K288" s="57">
        <f t="shared" si="47"/>
        <v>10.872727272727273</v>
      </c>
      <c r="L288" s="37" t="s">
        <v>999</v>
      </c>
      <c r="M288" s="33" t="s">
        <v>1005</v>
      </c>
    </row>
    <row r="289" spans="2:13" ht="15.75">
      <c r="B289" s="33" t="s">
        <v>998</v>
      </c>
      <c r="C289" s="34">
        <v>120</v>
      </c>
      <c r="D289" s="57">
        <v>2.24</v>
      </c>
      <c r="E289" s="57">
        <v>5.12</v>
      </c>
      <c r="F289" s="57">
        <v>11.99</v>
      </c>
      <c r="G289" s="42">
        <v>103.1</v>
      </c>
      <c r="H289" s="57">
        <v>39.66</v>
      </c>
      <c r="I289" s="57">
        <v>23.28</v>
      </c>
      <c r="J289" s="57">
        <v>0.9</v>
      </c>
      <c r="K289" s="57">
        <v>9.96</v>
      </c>
      <c r="L289" s="37" t="s">
        <v>999</v>
      </c>
      <c r="M289" s="33" t="s">
        <v>1006</v>
      </c>
    </row>
    <row r="290" spans="2:13" ht="15.75">
      <c r="B290" s="33" t="s">
        <v>998</v>
      </c>
      <c r="C290" s="34">
        <v>150</v>
      </c>
      <c r="D290" s="57">
        <f aca="true" t="shared" si="48" ref="D290:K290">SUM(D289/C289*C290)</f>
        <v>2.8000000000000003</v>
      </c>
      <c r="E290" s="57">
        <f t="shared" si="48"/>
        <v>6.4</v>
      </c>
      <c r="F290" s="57">
        <f t="shared" si="48"/>
        <v>14.9875</v>
      </c>
      <c r="G290" s="42">
        <f t="shared" si="48"/>
        <v>128.875</v>
      </c>
      <c r="H290" s="57">
        <f t="shared" si="48"/>
        <v>49.575</v>
      </c>
      <c r="I290" s="57">
        <f t="shared" si="48"/>
        <v>29.100000000000005</v>
      </c>
      <c r="J290" s="57">
        <f t="shared" si="48"/>
        <v>1.1250000000000002</v>
      </c>
      <c r="K290" s="57">
        <f t="shared" si="48"/>
        <v>12.450000000000005</v>
      </c>
      <c r="L290" s="37" t="s">
        <v>999</v>
      </c>
      <c r="M290" s="33" t="s">
        <v>1007</v>
      </c>
    </row>
    <row r="291" spans="2:13" ht="15.75">
      <c r="B291" s="33" t="s">
        <v>998</v>
      </c>
      <c r="C291" s="34">
        <v>110</v>
      </c>
      <c r="D291" s="57">
        <v>2.11</v>
      </c>
      <c r="E291" s="57">
        <v>7.49</v>
      </c>
      <c r="F291" s="57">
        <v>10.72</v>
      </c>
      <c r="G291" s="42">
        <v>116.8</v>
      </c>
      <c r="H291" s="57">
        <v>42.86</v>
      </c>
      <c r="I291" s="57">
        <v>21.65</v>
      </c>
      <c r="J291" s="57">
        <v>0.84</v>
      </c>
      <c r="K291" s="57">
        <v>9.13</v>
      </c>
      <c r="L291" s="37" t="s">
        <v>999</v>
      </c>
      <c r="M291" s="33" t="s">
        <v>1008</v>
      </c>
    </row>
    <row r="292" spans="2:13" ht="15.75">
      <c r="B292" s="33" t="s">
        <v>998</v>
      </c>
      <c r="C292" s="34">
        <v>130</v>
      </c>
      <c r="D292" s="57">
        <f aca="true" t="shared" si="49" ref="D292:K292">SUM(D291/C291*C292)</f>
        <v>2.4936363636363637</v>
      </c>
      <c r="E292" s="57">
        <f t="shared" si="49"/>
        <v>8.851818181818183</v>
      </c>
      <c r="F292" s="57">
        <f t="shared" si="49"/>
        <v>12.669090909090912</v>
      </c>
      <c r="G292" s="42">
        <f t="shared" si="49"/>
        <v>138.03636363636366</v>
      </c>
      <c r="H292" s="57">
        <f t="shared" si="49"/>
        <v>50.652727272727276</v>
      </c>
      <c r="I292" s="57">
        <f t="shared" si="49"/>
        <v>25.58636363636364</v>
      </c>
      <c r="J292" s="57">
        <f t="shared" si="49"/>
        <v>0.9927272727272729</v>
      </c>
      <c r="K292" s="57">
        <f t="shared" si="49"/>
        <v>10.790000000000003</v>
      </c>
      <c r="L292" s="37" t="s">
        <v>999</v>
      </c>
      <c r="M292" s="33" t="s">
        <v>1009</v>
      </c>
    </row>
    <row r="293" spans="2:13" ht="15.75">
      <c r="B293" s="33" t="s">
        <v>998</v>
      </c>
      <c r="C293" s="34">
        <v>120</v>
      </c>
      <c r="D293" s="57">
        <v>2.3</v>
      </c>
      <c r="E293" s="57">
        <v>7.94</v>
      </c>
      <c r="F293" s="57">
        <v>11.69</v>
      </c>
      <c r="G293" s="42">
        <v>127.4</v>
      </c>
      <c r="H293" s="57">
        <v>46.75</v>
      </c>
      <c r="I293" s="57">
        <v>23.6</v>
      </c>
      <c r="J293" s="57">
        <v>0.91</v>
      </c>
      <c r="K293" s="57">
        <v>9.96</v>
      </c>
      <c r="L293" s="37" t="s">
        <v>999</v>
      </c>
      <c r="M293" s="33" t="s">
        <v>1010</v>
      </c>
    </row>
    <row r="294" spans="2:13" ht="15.75">
      <c r="B294" s="33" t="s">
        <v>998</v>
      </c>
      <c r="C294" s="34">
        <v>150</v>
      </c>
      <c r="D294" s="57">
        <f aca="true" t="shared" si="50" ref="D294:K294">SUM(D293/C293*C294)</f>
        <v>2.875</v>
      </c>
      <c r="E294" s="57">
        <f t="shared" si="50"/>
        <v>9.925</v>
      </c>
      <c r="F294" s="57">
        <f t="shared" si="50"/>
        <v>14.612499999999999</v>
      </c>
      <c r="G294" s="42">
        <f t="shared" si="50"/>
        <v>159.25</v>
      </c>
      <c r="H294" s="57">
        <f t="shared" si="50"/>
        <v>58.4375</v>
      </c>
      <c r="I294" s="57">
        <f t="shared" si="50"/>
        <v>29.500000000000004</v>
      </c>
      <c r="J294" s="57">
        <f t="shared" si="50"/>
        <v>1.1375</v>
      </c>
      <c r="K294" s="57">
        <f t="shared" si="50"/>
        <v>12.45</v>
      </c>
      <c r="L294" s="37" t="s">
        <v>999</v>
      </c>
      <c r="M294" s="33" t="s">
        <v>1011</v>
      </c>
    </row>
    <row r="295" spans="2:13" ht="15.75">
      <c r="B295" s="33" t="s">
        <v>930</v>
      </c>
      <c r="C295" s="34">
        <v>110</v>
      </c>
      <c r="D295" s="50">
        <v>1.31</v>
      </c>
      <c r="E295" s="57">
        <v>3.27</v>
      </c>
      <c r="F295" s="57">
        <v>11.14</v>
      </c>
      <c r="G295" s="42">
        <v>79.31</v>
      </c>
      <c r="H295" s="57">
        <v>29.6</v>
      </c>
      <c r="I295" s="57">
        <v>37.55</v>
      </c>
      <c r="J295" s="57">
        <v>1.14</v>
      </c>
      <c r="K295" s="57">
        <v>2.77</v>
      </c>
      <c r="L295" s="37" t="s">
        <v>1012</v>
      </c>
      <c r="M295" s="45"/>
    </row>
    <row r="296" spans="2:13" ht="15.75">
      <c r="B296" s="33" t="s">
        <v>930</v>
      </c>
      <c r="C296" s="34">
        <v>130</v>
      </c>
      <c r="D296" s="57">
        <v>1.5</v>
      </c>
      <c r="E296" s="57">
        <f aca="true" t="shared" si="51" ref="E296:K296">SUM(E295/D295*D296)</f>
        <v>3.744274809160305</v>
      </c>
      <c r="F296" s="57">
        <f t="shared" si="51"/>
        <v>12.755725190839694</v>
      </c>
      <c r="G296" s="42">
        <f t="shared" si="51"/>
        <v>90.81297709923663</v>
      </c>
      <c r="H296" s="57">
        <f t="shared" si="51"/>
        <v>33.89312977099237</v>
      </c>
      <c r="I296" s="57">
        <f t="shared" si="51"/>
        <v>42.99618320610686</v>
      </c>
      <c r="J296" s="57">
        <f t="shared" si="51"/>
        <v>1.3053435114503815</v>
      </c>
      <c r="K296" s="57">
        <f t="shared" si="51"/>
        <v>3.1717557251908395</v>
      </c>
      <c r="L296" s="37" t="s">
        <v>1012</v>
      </c>
      <c r="M296" s="45"/>
    </row>
    <row r="297" spans="2:13" ht="15.75">
      <c r="B297" s="33" t="s">
        <v>930</v>
      </c>
      <c r="C297" s="34">
        <v>120</v>
      </c>
      <c r="D297" s="50">
        <v>1.4</v>
      </c>
      <c r="E297" s="57">
        <v>3.56</v>
      </c>
      <c r="F297" s="57">
        <v>12.16</v>
      </c>
      <c r="G297" s="42">
        <v>86.5</v>
      </c>
      <c r="H297" s="57">
        <v>32.29</v>
      </c>
      <c r="I297" s="57">
        <v>40.97</v>
      </c>
      <c r="J297" s="57">
        <v>1.24</v>
      </c>
      <c r="K297" s="57">
        <v>3.02</v>
      </c>
      <c r="L297" s="37" t="s">
        <v>1012</v>
      </c>
      <c r="M297" s="45"/>
    </row>
    <row r="298" spans="2:13" ht="15.75">
      <c r="B298" s="33" t="s">
        <v>930</v>
      </c>
      <c r="C298" s="34">
        <v>150</v>
      </c>
      <c r="D298" s="57">
        <v>1.8</v>
      </c>
      <c r="E298" s="57">
        <f aca="true" t="shared" si="52" ref="E298:K298">SUM(E297/D297*D298)</f>
        <v>4.577142857142857</v>
      </c>
      <c r="F298" s="57">
        <f t="shared" si="52"/>
        <v>15.634285714285715</v>
      </c>
      <c r="G298" s="42">
        <f t="shared" si="52"/>
        <v>111.21428571428572</v>
      </c>
      <c r="H298" s="57">
        <f t="shared" si="52"/>
        <v>41.51571428571429</v>
      </c>
      <c r="I298" s="57">
        <f t="shared" si="52"/>
        <v>52.675714285714285</v>
      </c>
      <c r="J298" s="57">
        <f t="shared" si="52"/>
        <v>1.5942857142857143</v>
      </c>
      <c r="K298" s="57">
        <f t="shared" si="52"/>
        <v>3.882857142857143</v>
      </c>
      <c r="L298" s="37" t="s">
        <v>1012</v>
      </c>
      <c r="M298" s="45"/>
    </row>
    <row r="299" spans="2:13" ht="15.75">
      <c r="B299" s="33" t="s">
        <v>1013</v>
      </c>
      <c r="C299" s="84">
        <v>110</v>
      </c>
      <c r="D299" s="50">
        <v>1.93</v>
      </c>
      <c r="E299" s="50">
        <v>1.34</v>
      </c>
      <c r="F299" s="50">
        <v>25.46</v>
      </c>
      <c r="G299" s="42">
        <v>121.66</v>
      </c>
      <c r="H299" s="57">
        <v>49.37</v>
      </c>
      <c r="I299" s="50">
        <v>59.77</v>
      </c>
      <c r="J299" s="50">
        <v>1.45</v>
      </c>
      <c r="K299" s="50">
        <v>1.89</v>
      </c>
      <c r="L299" s="37" t="s">
        <v>1014</v>
      </c>
      <c r="M299" s="33" t="s">
        <v>1004</v>
      </c>
    </row>
    <row r="300" spans="2:13" ht="15.75">
      <c r="B300" s="33" t="s">
        <v>1013</v>
      </c>
      <c r="C300" s="84">
        <v>130</v>
      </c>
      <c r="D300" s="50">
        <f aca="true" t="shared" si="53" ref="D300:K300">D299/110*130</f>
        <v>2.2809090909090908</v>
      </c>
      <c r="E300" s="50">
        <f t="shared" si="53"/>
        <v>1.5836363636363637</v>
      </c>
      <c r="F300" s="50">
        <f t="shared" si="53"/>
        <v>30.08909090909091</v>
      </c>
      <c r="G300" s="42">
        <f t="shared" si="53"/>
        <v>143.77999999999997</v>
      </c>
      <c r="H300" s="50">
        <f t="shared" si="53"/>
        <v>58.346363636363634</v>
      </c>
      <c r="I300" s="50">
        <f t="shared" si="53"/>
        <v>70.63727272727273</v>
      </c>
      <c r="J300" s="50">
        <f t="shared" si="53"/>
        <v>1.7136363636363636</v>
      </c>
      <c r="K300" s="50">
        <f t="shared" si="53"/>
        <v>2.2336363636363634</v>
      </c>
      <c r="L300" s="37" t="s">
        <v>1014</v>
      </c>
      <c r="M300" s="33" t="s">
        <v>1005</v>
      </c>
    </row>
    <row r="301" spans="2:13" ht="15.75">
      <c r="B301" s="33" t="s">
        <v>1013</v>
      </c>
      <c r="C301" s="34">
        <v>120</v>
      </c>
      <c r="D301" s="50">
        <v>2.1</v>
      </c>
      <c r="E301" s="50">
        <v>1.46</v>
      </c>
      <c r="F301" s="50">
        <v>27.78</v>
      </c>
      <c r="G301" s="42">
        <v>132.8</v>
      </c>
      <c r="H301" s="57">
        <v>53.9</v>
      </c>
      <c r="I301" s="50">
        <v>65.2</v>
      </c>
      <c r="J301" s="50">
        <v>1.58</v>
      </c>
      <c r="K301" s="50">
        <v>2.06</v>
      </c>
      <c r="L301" s="37" t="s">
        <v>1014</v>
      </c>
      <c r="M301" s="33" t="s">
        <v>1006</v>
      </c>
    </row>
    <row r="302" spans="2:13" ht="15.75">
      <c r="B302" s="33" t="s">
        <v>1013</v>
      </c>
      <c r="C302" s="34">
        <v>150</v>
      </c>
      <c r="D302" s="50">
        <f aca="true" t="shared" si="54" ref="D302:K302">SUM(D301/C301*C302)</f>
        <v>2.6250000000000004</v>
      </c>
      <c r="E302" s="50">
        <f t="shared" si="54"/>
        <v>1.8250000000000002</v>
      </c>
      <c r="F302" s="50">
        <f t="shared" si="54"/>
        <v>34.72500000000001</v>
      </c>
      <c r="G302" s="42">
        <f t="shared" si="54"/>
        <v>166.00000000000003</v>
      </c>
      <c r="H302" s="57">
        <f t="shared" si="54"/>
        <v>67.375</v>
      </c>
      <c r="I302" s="50">
        <f t="shared" si="54"/>
        <v>81.5</v>
      </c>
      <c r="J302" s="50">
        <f t="shared" si="54"/>
        <v>1.9749999999999999</v>
      </c>
      <c r="K302" s="50">
        <f t="shared" si="54"/>
        <v>2.5749999999999997</v>
      </c>
      <c r="L302" s="37" t="s">
        <v>1014</v>
      </c>
      <c r="M302" s="33" t="s">
        <v>1007</v>
      </c>
    </row>
    <row r="303" spans="2:13" ht="15.75">
      <c r="B303" s="33" t="s">
        <v>1013</v>
      </c>
      <c r="C303" s="34">
        <v>110</v>
      </c>
      <c r="D303" s="50">
        <v>1.96</v>
      </c>
      <c r="E303" s="50">
        <v>3.13</v>
      </c>
      <c r="F303" s="50">
        <v>25.27</v>
      </c>
      <c r="G303" s="42">
        <v>137.17</v>
      </c>
      <c r="H303" s="57">
        <v>53.89</v>
      </c>
      <c r="I303" s="50">
        <v>59.99</v>
      </c>
      <c r="J303" s="50">
        <v>1.44</v>
      </c>
      <c r="K303" s="50">
        <v>1.89</v>
      </c>
      <c r="L303" s="37" t="s">
        <v>1014</v>
      </c>
      <c r="M303" s="33" t="s">
        <v>1008</v>
      </c>
    </row>
    <row r="304" spans="2:13" ht="15.75">
      <c r="B304" s="33" t="s">
        <v>1013</v>
      </c>
      <c r="C304" s="34">
        <v>130</v>
      </c>
      <c r="D304" s="50">
        <f aca="true" t="shared" si="55" ref="D304:K304">D303/110*130</f>
        <v>2.316363636363636</v>
      </c>
      <c r="E304" s="50">
        <f t="shared" si="55"/>
        <v>3.699090909090909</v>
      </c>
      <c r="F304" s="50">
        <f t="shared" si="55"/>
        <v>29.864545454545453</v>
      </c>
      <c r="G304" s="42">
        <f t="shared" si="55"/>
        <v>162.10999999999999</v>
      </c>
      <c r="H304" s="50">
        <f t="shared" si="55"/>
        <v>63.68818181818182</v>
      </c>
      <c r="I304" s="50">
        <f t="shared" si="55"/>
        <v>70.89727272727274</v>
      </c>
      <c r="J304" s="50">
        <f t="shared" si="55"/>
        <v>1.7018181818181817</v>
      </c>
      <c r="K304" s="50">
        <f t="shared" si="55"/>
        <v>2.2336363636363634</v>
      </c>
      <c r="L304" s="37" t="s">
        <v>1014</v>
      </c>
      <c r="M304" s="33" t="s">
        <v>1009</v>
      </c>
    </row>
    <row r="305" spans="2:13" ht="15.75">
      <c r="B305" s="33" t="s">
        <v>1013</v>
      </c>
      <c r="C305" s="34">
        <v>120</v>
      </c>
      <c r="D305" s="50">
        <v>2.2</v>
      </c>
      <c r="E305" s="50">
        <v>3.4</v>
      </c>
      <c r="F305" s="50">
        <v>27.56</v>
      </c>
      <c r="G305" s="42">
        <v>149.7</v>
      </c>
      <c r="H305" s="57">
        <v>58.79</v>
      </c>
      <c r="I305" s="50">
        <v>65.45</v>
      </c>
      <c r="J305" s="50">
        <v>1.57</v>
      </c>
      <c r="K305" s="50">
        <v>2.08</v>
      </c>
      <c r="L305" s="37" t="s">
        <v>1014</v>
      </c>
      <c r="M305" s="33" t="s">
        <v>1010</v>
      </c>
    </row>
    <row r="306" spans="2:13" ht="15.75">
      <c r="B306" s="33" t="s">
        <v>1013</v>
      </c>
      <c r="C306" s="34">
        <v>150</v>
      </c>
      <c r="D306" s="50">
        <f aca="true" t="shared" si="56" ref="D306:K306">SUM(D305/C305*C306)</f>
        <v>2.75</v>
      </c>
      <c r="E306" s="50">
        <f t="shared" si="56"/>
        <v>4.249999999999999</v>
      </c>
      <c r="F306" s="50">
        <f t="shared" si="56"/>
        <v>34.44999999999999</v>
      </c>
      <c r="G306" s="42">
        <f t="shared" si="56"/>
        <v>187.12499999999991</v>
      </c>
      <c r="H306" s="57">
        <f t="shared" si="56"/>
        <v>73.48749999999997</v>
      </c>
      <c r="I306" s="50">
        <f t="shared" si="56"/>
        <v>81.81249999999997</v>
      </c>
      <c r="J306" s="50">
        <f t="shared" si="56"/>
        <v>1.9624999999999992</v>
      </c>
      <c r="K306" s="50">
        <f t="shared" si="56"/>
        <v>2.5999999999999988</v>
      </c>
      <c r="L306" s="37" t="s">
        <v>1014</v>
      </c>
      <c r="M306" s="33" t="s">
        <v>1011</v>
      </c>
    </row>
    <row r="307" spans="2:13" ht="15.75">
      <c r="B307" s="33" t="s">
        <v>1015</v>
      </c>
      <c r="C307" s="34">
        <v>110</v>
      </c>
      <c r="D307" s="50">
        <v>11.3</v>
      </c>
      <c r="E307" s="50">
        <v>7.4</v>
      </c>
      <c r="F307" s="50">
        <v>23.5</v>
      </c>
      <c r="G307" s="42">
        <v>206.1</v>
      </c>
      <c r="H307" s="50">
        <v>45.5</v>
      </c>
      <c r="I307" s="50">
        <v>42.8</v>
      </c>
      <c r="J307" s="50">
        <v>3.4</v>
      </c>
      <c r="K307" s="57">
        <v>0</v>
      </c>
      <c r="L307" s="37" t="s">
        <v>85</v>
      </c>
      <c r="M307" s="45"/>
    </row>
    <row r="308" spans="2:13" ht="15.75">
      <c r="B308" s="33" t="s">
        <v>1015</v>
      </c>
      <c r="C308" s="34">
        <v>130</v>
      </c>
      <c r="D308" s="50">
        <v>13.4</v>
      </c>
      <c r="E308" s="50">
        <v>8.8</v>
      </c>
      <c r="F308" s="50">
        <v>27.9</v>
      </c>
      <c r="G308" s="42">
        <v>245</v>
      </c>
      <c r="H308" s="50">
        <v>42.8</v>
      </c>
      <c r="I308" s="50">
        <v>50.8</v>
      </c>
      <c r="J308" s="50">
        <v>4</v>
      </c>
      <c r="K308" s="57">
        <v>0</v>
      </c>
      <c r="L308" s="37" t="s">
        <v>85</v>
      </c>
      <c r="M308" s="45"/>
    </row>
    <row r="309" spans="2:13" ht="15.75">
      <c r="B309" s="33" t="s">
        <v>1015</v>
      </c>
      <c r="C309" s="34">
        <v>120</v>
      </c>
      <c r="D309" s="50">
        <v>12.3</v>
      </c>
      <c r="E309" s="50">
        <v>8.1</v>
      </c>
      <c r="F309" s="50">
        <v>25.6</v>
      </c>
      <c r="G309" s="42">
        <v>224.6</v>
      </c>
      <c r="H309" s="50">
        <v>49.6</v>
      </c>
      <c r="I309" s="50">
        <v>46.6</v>
      </c>
      <c r="J309" s="50">
        <v>3.7</v>
      </c>
      <c r="K309" s="50">
        <v>0</v>
      </c>
      <c r="L309" s="37" t="s">
        <v>85</v>
      </c>
      <c r="M309" s="45"/>
    </row>
    <row r="310" spans="2:13" ht="15.75">
      <c r="B310" s="33" t="s">
        <v>1015</v>
      </c>
      <c r="C310" s="34">
        <v>150</v>
      </c>
      <c r="D310" s="50">
        <v>15.4</v>
      </c>
      <c r="E310" s="50">
        <f>SUM(E309/D309*D310)</f>
        <v>10.141463414634146</v>
      </c>
      <c r="F310" s="50">
        <f>SUM(F309/E309*E310)</f>
        <v>32.052032520325206</v>
      </c>
      <c r="G310" s="42">
        <f>SUM(G309/F309*F310)</f>
        <v>281.2065040650407</v>
      </c>
      <c r="H310" s="50">
        <f>SUM(H309/G309*G310)</f>
        <v>62.10081300813009</v>
      </c>
      <c r="I310" s="50">
        <v>58.3</v>
      </c>
      <c r="J310" s="50">
        <f>J309/D309*D310</f>
        <v>4.632520325203251</v>
      </c>
      <c r="K310" s="50">
        <f>K309/E309*E310</f>
        <v>0</v>
      </c>
      <c r="L310" s="37" t="s">
        <v>85</v>
      </c>
      <c r="M310" s="45"/>
    </row>
    <row r="311" spans="2:13" ht="15.75">
      <c r="B311" s="33" t="s">
        <v>1016</v>
      </c>
      <c r="C311" s="34">
        <v>110</v>
      </c>
      <c r="D311" s="50">
        <v>2.3</v>
      </c>
      <c r="E311" s="50">
        <v>7.6</v>
      </c>
      <c r="F311" s="50">
        <v>12.2</v>
      </c>
      <c r="G311" s="42">
        <v>127.4</v>
      </c>
      <c r="H311" s="50">
        <v>22</v>
      </c>
      <c r="I311" s="50">
        <v>21.9</v>
      </c>
      <c r="J311" s="50">
        <v>1</v>
      </c>
      <c r="K311" s="50">
        <v>18.4</v>
      </c>
      <c r="L311" s="37" t="s">
        <v>1017</v>
      </c>
      <c r="M311" s="45"/>
    </row>
    <row r="312" spans="2:13" ht="15.75">
      <c r="B312" s="33" t="s">
        <v>1016</v>
      </c>
      <c r="C312" s="34">
        <v>130</v>
      </c>
      <c r="D312" s="50">
        <v>2.7</v>
      </c>
      <c r="E312" s="50">
        <f>SUM(E311/D311*D312)</f>
        <v>8.921739130434784</v>
      </c>
      <c r="F312" s="50">
        <f>SUM(F311/E311*E312)</f>
        <v>14.321739130434784</v>
      </c>
      <c r="G312" s="42">
        <f>SUM(G311/F311*F312)</f>
        <v>149.55652173913046</v>
      </c>
      <c r="H312" s="50">
        <v>27</v>
      </c>
      <c r="I312" s="50">
        <f>SUM(I311/D311*D312)</f>
        <v>25.708695652173915</v>
      </c>
      <c r="J312" s="50">
        <f>SUM(J311/E311*E312)</f>
        <v>1.173913043478261</v>
      </c>
      <c r="K312" s="50">
        <v>26</v>
      </c>
      <c r="L312" s="37" t="s">
        <v>1017</v>
      </c>
      <c r="M312" s="45"/>
    </row>
    <row r="313" spans="2:13" ht="15.75">
      <c r="B313" s="33" t="s">
        <v>1016</v>
      </c>
      <c r="C313" s="34">
        <v>120</v>
      </c>
      <c r="D313" s="50">
        <v>2.5</v>
      </c>
      <c r="E313" s="57">
        <v>8.4</v>
      </c>
      <c r="F313" s="57">
        <v>13.4</v>
      </c>
      <c r="G313" s="42">
        <v>139.5</v>
      </c>
      <c r="H313" s="50">
        <v>24</v>
      </c>
      <c r="I313" s="57">
        <v>23.9</v>
      </c>
      <c r="J313" s="57">
        <v>1</v>
      </c>
      <c r="K313" s="57">
        <v>20</v>
      </c>
      <c r="L313" s="37" t="s">
        <v>1017</v>
      </c>
      <c r="M313" s="45"/>
    </row>
    <row r="314" spans="2:13" ht="15.75">
      <c r="B314" s="33" t="s">
        <v>1016</v>
      </c>
      <c r="C314" s="34">
        <v>150</v>
      </c>
      <c r="D314" s="57">
        <f aca="true" t="shared" si="57" ref="D314:K314">D313/120*150</f>
        <v>3.125</v>
      </c>
      <c r="E314" s="57">
        <f t="shared" si="57"/>
        <v>10.500000000000002</v>
      </c>
      <c r="F314" s="57">
        <f t="shared" si="57"/>
        <v>16.75</v>
      </c>
      <c r="G314" s="85">
        <f t="shared" si="57"/>
        <v>174.375</v>
      </c>
      <c r="H314" s="57">
        <f t="shared" si="57"/>
        <v>30</v>
      </c>
      <c r="I314" s="57">
        <f t="shared" si="57"/>
        <v>29.875</v>
      </c>
      <c r="J314" s="57">
        <f t="shared" si="57"/>
        <v>1.25</v>
      </c>
      <c r="K314" s="57">
        <f t="shared" si="57"/>
        <v>25</v>
      </c>
      <c r="L314" s="37" t="s">
        <v>1017</v>
      </c>
      <c r="M314" s="199"/>
    </row>
    <row r="315" spans="2:13" ht="15.75">
      <c r="B315" s="33" t="s">
        <v>1018</v>
      </c>
      <c r="C315" s="24">
        <v>110</v>
      </c>
      <c r="D315" s="50">
        <v>2.56</v>
      </c>
      <c r="E315" s="57">
        <v>2.6</v>
      </c>
      <c r="F315" s="57">
        <v>12.8</v>
      </c>
      <c r="G315" s="42">
        <v>85.2</v>
      </c>
      <c r="H315" s="57">
        <v>20.3</v>
      </c>
      <c r="I315" s="57">
        <v>15.4</v>
      </c>
      <c r="J315" s="57">
        <v>13.8</v>
      </c>
      <c r="K315" s="57">
        <v>12.7</v>
      </c>
      <c r="L315" s="200" t="s">
        <v>1019</v>
      </c>
      <c r="M315" s="201" t="s">
        <v>1020</v>
      </c>
    </row>
    <row r="316" spans="2:13" ht="15.75">
      <c r="B316" s="33" t="s">
        <v>1021</v>
      </c>
      <c r="C316" s="24">
        <v>130</v>
      </c>
      <c r="D316" s="57">
        <v>2.97</v>
      </c>
      <c r="E316" s="57">
        <v>3.3</v>
      </c>
      <c r="F316" s="57">
        <v>15.6</v>
      </c>
      <c r="G316" s="42">
        <v>103.5</v>
      </c>
      <c r="H316" s="57">
        <v>25.3</v>
      </c>
      <c r="I316" s="57">
        <v>19.1</v>
      </c>
      <c r="J316" s="57">
        <v>17.2</v>
      </c>
      <c r="K316" s="57">
        <v>15.1</v>
      </c>
      <c r="L316" s="200" t="s">
        <v>1019</v>
      </c>
      <c r="M316" s="201"/>
    </row>
    <row r="317" spans="2:13" ht="15.75">
      <c r="B317" s="33" t="s">
        <v>1022</v>
      </c>
      <c r="C317" s="84">
        <v>120</v>
      </c>
      <c r="D317" s="50">
        <v>2.87</v>
      </c>
      <c r="E317" s="50">
        <v>2.6</v>
      </c>
      <c r="F317" s="50">
        <v>13.5</v>
      </c>
      <c r="G317" s="42">
        <v>89.2</v>
      </c>
      <c r="H317" s="50">
        <v>20.5</v>
      </c>
      <c r="I317" s="50">
        <v>15.6</v>
      </c>
      <c r="J317" s="50">
        <v>13.9</v>
      </c>
      <c r="K317" s="50">
        <v>13.7</v>
      </c>
      <c r="L317" s="200" t="s">
        <v>1019</v>
      </c>
      <c r="M317" s="201" t="s">
        <v>1023</v>
      </c>
    </row>
    <row r="318" spans="2:13" ht="15.75">
      <c r="B318" s="33" t="s">
        <v>1024</v>
      </c>
      <c r="C318" s="202">
        <v>150</v>
      </c>
      <c r="D318" s="50">
        <v>3.59</v>
      </c>
      <c r="E318" s="50">
        <v>3.3</v>
      </c>
      <c r="F318" s="50">
        <v>16.9</v>
      </c>
      <c r="G318" s="42">
        <v>111.5</v>
      </c>
      <c r="H318" s="50">
        <v>25.7</v>
      </c>
      <c r="I318" s="50">
        <v>19.6</v>
      </c>
      <c r="J318" s="50">
        <v>17.4</v>
      </c>
      <c r="K318" s="50">
        <v>17.1</v>
      </c>
      <c r="L318" s="200" t="s">
        <v>1019</v>
      </c>
      <c r="M318" s="201" t="s">
        <v>1023</v>
      </c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2023-12-28T09:46:12Z</cp:lastPrinted>
  <dcterms:created xsi:type="dcterms:W3CDTF">2022-03-30T12:32:04Z</dcterms:created>
  <dcterms:modified xsi:type="dcterms:W3CDTF">2024-01-25T05:42:14Z</dcterms:modified>
  <cp:category/>
  <cp:version/>
  <cp:contentType/>
  <cp:contentStatus/>
</cp:coreProperties>
</file>